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ow Caple\Desktop\Documents\Finance\Audit\Audit 2024-25\Completed and Signed AGAR\"/>
    </mc:Choice>
  </mc:AlternateContent>
  <xr:revisionPtr revIDLastSave="0" documentId="13_ncr:1_{9E125477-EAC0-4B43-BC0D-EF485CFEF18F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2024-2025" sheetId="15" r:id="rId1"/>
    <sheet name="2018-19" sheetId="7" state="hidden" r:id="rId2"/>
    <sheet name="2017-18" sheetId="6" state="hidden" r:id="rId3"/>
    <sheet name="2016-17" sheetId="5" state="hidden" r:id="rId4"/>
    <sheet name="2015-16" sheetId="4" state="hidden" r:id="rId5"/>
    <sheet name="2014-15" sheetId="3" state="hidden" r:id="rId6"/>
    <sheet name="2013-14" sheetId="2" state="hidden" r:id="rId7"/>
    <sheet name="2012-13" sheetId="1" state="hidden" r:id="rId8"/>
  </sheets>
  <calcPr calcId="181029"/>
</workbook>
</file>

<file path=xl/calcChain.xml><?xml version="1.0" encoding="utf-8"?>
<calcChain xmlns="http://schemas.openxmlformats.org/spreadsheetml/2006/main">
  <c r="C94" i="15" l="1"/>
  <c r="S93" i="15"/>
  <c r="R19" i="15" l="1"/>
  <c r="R17" i="15"/>
  <c r="R8" i="15"/>
  <c r="R79" i="15" s="1"/>
  <c r="R92" i="15" s="1"/>
  <c r="R9" i="15"/>
  <c r="R10" i="15"/>
  <c r="R11" i="15"/>
  <c r="R12" i="15"/>
  <c r="R13" i="15"/>
  <c r="R14" i="15"/>
  <c r="R15" i="15"/>
  <c r="R16" i="15"/>
  <c r="R18" i="15"/>
  <c r="R20" i="15"/>
  <c r="R21" i="15"/>
  <c r="S94" i="15"/>
  <c r="O92" i="15"/>
  <c r="C102" i="15" s="1"/>
  <c r="N92" i="15"/>
  <c r="M92" i="15"/>
  <c r="L92" i="15"/>
  <c r="K92" i="15"/>
  <c r="J92" i="15"/>
  <c r="I92" i="15"/>
  <c r="H92" i="15"/>
  <c r="G92" i="15"/>
  <c r="E92" i="15"/>
  <c r="C98" i="15" s="1"/>
  <c r="C100" i="15" s="1"/>
  <c r="D92" i="15"/>
  <c r="C96" i="15" s="1"/>
  <c r="R23" i="15"/>
  <c r="R22" i="15"/>
  <c r="Q4" i="15"/>
  <c r="Q79" i="15" s="1"/>
  <c r="Q92" i="15" s="1"/>
  <c r="S79" i="15" l="1"/>
  <c r="S92" i="15" s="1"/>
  <c r="S95" i="15" s="1"/>
  <c r="F17" i="7" l="1"/>
  <c r="F27" i="7"/>
  <c r="E27" i="7"/>
  <c r="M20" i="7"/>
  <c r="K15" i="7" l="1"/>
  <c r="K69" i="7" s="1"/>
  <c r="T71" i="7"/>
  <c r="R69" i="7"/>
  <c r="Q69" i="7"/>
  <c r="P69" i="7"/>
  <c r="M69" i="7"/>
  <c r="L69" i="7"/>
  <c r="J69" i="7"/>
  <c r="I69" i="7"/>
  <c r="I72" i="7" s="1"/>
  <c r="H69" i="7"/>
  <c r="G69" i="7"/>
  <c r="S68" i="7"/>
  <c r="F68" i="7"/>
  <c r="E68" i="7"/>
  <c r="S67" i="7"/>
  <c r="F67" i="7"/>
  <c r="E67" i="7"/>
  <c r="S66" i="7"/>
  <c r="F66" i="7"/>
  <c r="E66" i="7"/>
  <c r="S65" i="7"/>
  <c r="F65" i="7"/>
  <c r="E65" i="7"/>
  <c r="S64" i="7"/>
  <c r="F64" i="7"/>
  <c r="E64" i="7"/>
  <c r="S63" i="7"/>
  <c r="F63" i="7"/>
  <c r="E63" i="7"/>
  <c r="S62" i="7"/>
  <c r="F62" i="7"/>
  <c r="E62" i="7"/>
  <c r="S61" i="7"/>
  <c r="F61" i="7"/>
  <c r="E61" i="7"/>
  <c r="S60" i="7"/>
  <c r="F60" i="7"/>
  <c r="E60" i="7"/>
  <c r="S59" i="7"/>
  <c r="F59" i="7"/>
  <c r="E59" i="7"/>
  <c r="S58" i="7"/>
  <c r="F58" i="7"/>
  <c r="E58" i="7"/>
  <c r="S57" i="7"/>
  <c r="F57" i="7"/>
  <c r="E57" i="7"/>
  <c r="S56" i="7"/>
  <c r="F56" i="7"/>
  <c r="E56" i="7"/>
  <c r="S55" i="7"/>
  <c r="F55" i="7"/>
  <c r="E55" i="7"/>
  <c r="S54" i="7"/>
  <c r="F54" i="7"/>
  <c r="E54" i="7"/>
  <c r="S53" i="7"/>
  <c r="F53" i="7"/>
  <c r="E53" i="7"/>
  <c r="S52" i="7"/>
  <c r="F52" i="7"/>
  <c r="E52" i="7"/>
  <c r="S51" i="7"/>
  <c r="F51" i="7"/>
  <c r="E51" i="7"/>
  <c r="S50" i="7"/>
  <c r="F50" i="7"/>
  <c r="E50" i="7"/>
  <c r="S49" i="7"/>
  <c r="F49" i="7"/>
  <c r="E49" i="7"/>
  <c r="S48" i="7"/>
  <c r="E48" i="7"/>
  <c r="S47" i="7"/>
  <c r="F47" i="7"/>
  <c r="S46" i="7"/>
  <c r="F46" i="7"/>
  <c r="S45" i="7"/>
  <c r="E45" i="7"/>
  <c r="S44" i="7"/>
  <c r="E44" i="7"/>
  <c r="E43" i="7"/>
  <c r="S42" i="7"/>
  <c r="E42" i="7"/>
  <c r="S41" i="7"/>
  <c r="E41" i="7"/>
  <c r="S40" i="7"/>
  <c r="E40" i="7"/>
  <c r="S39" i="7"/>
  <c r="E39" i="7"/>
  <c r="S38" i="7"/>
  <c r="E38" i="7"/>
  <c r="S37" i="7"/>
  <c r="E37" i="7"/>
  <c r="S36" i="7"/>
  <c r="E36" i="7"/>
  <c r="S35" i="7"/>
  <c r="E35" i="7"/>
  <c r="F34" i="7"/>
  <c r="E34" i="7"/>
  <c r="S33" i="7"/>
  <c r="F33" i="7"/>
  <c r="E33" i="7"/>
  <c r="S32" i="7"/>
  <c r="F32" i="7"/>
  <c r="E32" i="7"/>
  <c r="S31" i="7"/>
  <c r="F31" i="7"/>
  <c r="E31" i="7"/>
  <c r="S30" i="7"/>
  <c r="F30" i="7"/>
  <c r="E30" i="7"/>
  <c r="S29" i="7"/>
  <c r="F29" i="7"/>
  <c r="E29" i="7"/>
  <c r="S28" i="7"/>
  <c r="F28" i="7"/>
  <c r="E28" i="7"/>
  <c r="S27" i="7"/>
  <c r="S26" i="7"/>
  <c r="F26" i="7"/>
  <c r="E26" i="7"/>
  <c r="S25" i="7"/>
  <c r="F25" i="7"/>
  <c r="E25" i="7"/>
  <c r="S24" i="7"/>
  <c r="F24" i="7"/>
  <c r="S23" i="7"/>
  <c r="F23" i="7"/>
  <c r="E23" i="7"/>
  <c r="S22" i="7"/>
  <c r="F22" i="7"/>
  <c r="E22" i="7"/>
  <c r="S21" i="7"/>
  <c r="F21" i="7"/>
  <c r="E21" i="7"/>
  <c r="S20" i="7"/>
  <c r="F20" i="7"/>
  <c r="E20" i="7"/>
  <c r="S19" i="7"/>
  <c r="N69" i="7" s="1"/>
  <c r="F19" i="7"/>
  <c r="E19" i="7"/>
  <c r="S18" i="7"/>
  <c r="F18" i="7"/>
  <c r="E18" i="7"/>
  <c r="E17" i="7"/>
  <c r="S16" i="7"/>
  <c r="F16" i="7"/>
  <c r="E16" i="7"/>
  <c r="E15" i="7"/>
  <c r="S14" i="7"/>
  <c r="F14" i="7"/>
  <c r="S13" i="7"/>
  <c r="F13" i="7"/>
  <c r="E13" i="7"/>
  <c r="S12" i="7"/>
  <c r="F12" i="7"/>
  <c r="E12" i="7"/>
  <c r="S11" i="7"/>
  <c r="F11" i="7"/>
  <c r="E11" i="7"/>
  <c r="S10" i="7"/>
  <c r="F10" i="7"/>
  <c r="E10" i="7"/>
  <c r="S9" i="7"/>
  <c r="F9" i="7"/>
  <c r="E9" i="7"/>
  <c r="S8" i="7"/>
  <c r="F8" i="7"/>
  <c r="E8" i="7"/>
  <c r="S7" i="7"/>
  <c r="F7" i="7"/>
  <c r="E7" i="7"/>
  <c r="S6" i="7"/>
  <c r="T4" i="7"/>
  <c r="C71" i="7" s="1"/>
  <c r="S4" i="5"/>
  <c r="S6" i="5"/>
  <c r="T2" i="6"/>
  <c r="T4" i="6" s="1"/>
  <c r="C71" i="6" s="1"/>
  <c r="T6" i="6"/>
  <c r="S68" i="6"/>
  <c r="S67" i="6"/>
  <c r="S66" i="6"/>
  <c r="S65" i="6"/>
  <c r="S64" i="6"/>
  <c r="S63" i="6"/>
  <c r="S62" i="6"/>
  <c r="S61" i="6"/>
  <c r="S60" i="6"/>
  <c r="S59" i="6"/>
  <c r="F59" i="6"/>
  <c r="E59" i="6"/>
  <c r="P69" i="6"/>
  <c r="F68" i="6"/>
  <c r="E68" i="6"/>
  <c r="F67" i="6"/>
  <c r="E67" i="6"/>
  <c r="F66" i="6"/>
  <c r="E66" i="6"/>
  <c r="F65" i="6"/>
  <c r="E65" i="6"/>
  <c r="F64" i="6"/>
  <c r="E64" i="6"/>
  <c r="F63" i="6"/>
  <c r="E63" i="6"/>
  <c r="F62" i="6"/>
  <c r="E62" i="6"/>
  <c r="S55" i="6"/>
  <c r="F55" i="6"/>
  <c r="E55" i="6"/>
  <c r="S17" i="7" l="1"/>
  <c r="T6" i="7"/>
  <c r="S15" i="7"/>
  <c r="F15" i="7"/>
  <c r="F69" i="7" s="1"/>
  <c r="T7" i="7"/>
  <c r="T8" i="7" s="1"/>
  <c r="T9" i="7" s="1"/>
  <c r="T10" i="7" s="1"/>
  <c r="T11" i="7" s="1"/>
  <c r="T12" i="7" s="1"/>
  <c r="T13" i="7" s="1"/>
  <c r="T14" i="7" s="1"/>
  <c r="E69" i="7"/>
  <c r="I73" i="7" s="1"/>
  <c r="S43" i="7"/>
  <c r="O69" i="7"/>
  <c r="N73" i="7" s="1"/>
  <c r="S34" i="7"/>
  <c r="S47" i="6"/>
  <c r="F47" i="6"/>
  <c r="E47" i="6"/>
  <c r="K43" i="6"/>
  <c r="T15" i="7" l="1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T60" i="7" s="1"/>
  <c r="T61" i="7" s="1"/>
  <c r="T62" i="7" s="1"/>
  <c r="T63" i="7" s="1"/>
  <c r="T64" i="7" s="1"/>
  <c r="T65" i="7" s="1"/>
  <c r="T66" i="7" s="1"/>
  <c r="T67" i="7" s="1"/>
  <c r="T68" i="7" s="1"/>
  <c r="T70" i="7" s="1"/>
  <c r="T72" i="7" s="1"/>
  <c r="I71" i="7"/>
  <c r="I75" i="7"/>
  <c r="S69" i="7"/>
  <c r="S73" i="7" s="1"/>
  <c r="S35" i="6"/>
  <c r="S36" i="6"/>
  <c r="F35" i="6"/>
  <c r="E35" i="6"/>
  <c r="S22" i="6"/>
  <c r="F22" i="6"/>
  <c r="E22" i="6"/>
  <c r="S33" i="6"/>
  <c r="F33" i="6"/>
  <c r="E33" i="6"/>
  <c r="T75" i="7" l="1"/>
  <c r="F36" i="6"/>
  <c r="E36" i="6"/>
  <c r="E34" i="6"/>
  <c r="O34" i="6"/>
  <c r="S7" i="6" l="1"/>
  <c r="T7" i="6" s="1"/>
  <c r="F7" i="6"/>
  <c r="E7" i="6"/>
  <c r="F60" i="6"/>
  <c r="F58" i="6"/>
  <c r="F57" i="6"/>
  <c r="F56" i="6"/>
  <c r="F54" i="6"/>
  <c r="F53" i="6"/>
  <c r="F52" i="6"/>
  <c r="F51" i="6"/>
  <c r="F50" i="6"/>
  <c r="F49" i="6"/>
  <c r="F48" i="6"/>
  <c r="F46" i="6"/>
  <c r="F45" i="6"/>
  <c r="F44" i="6"/>
  <c r="F43" i="6"/>
  <c r="F42" i="6"/>
  <c r="F41" i="6"/>
  <c r="F40" i="6"/>
  <c r="F39" i="6"/>
  <c r="F38" i="6"/>
  <c r="F37" i="6"/>
  <c r="F34" i="6"/>
  <c r="F32" i="6"/>
  <c r="F31" i="6"/>
  <c r="F30" i="6"/>
  <c r="F29" i="6"/>
  <c r="F28" i="6"/>
  <c r="F27" i="6"/>
  <c r="F26" i="6"/>
  <c r="F25" i="6"/>
  <c r="F24" i="6"/>
  <c r="F23" i="6"/>
  <c r="F21" i="6"/>
  <c r="F20" i="6"/>
  <c r="F18" i="6"/>
  <c r="F17" i="6"/>
  <c r="F16" i="6"/>
  <c r="F15" i="6"/>
  <c r="F14" i="6"/>
  <c r="F13" i="6"/>
  <c r="F12" i="6"/>
  <c r="F11" i="6"/>
  <c r="F10" i="6"/>
  <c r="F9" i="6"/>
  <c r="T71" i="6" l="1"/>
  <c r="R69" i="6"/>
  <c r="Q69" i="6"/>
  <c r="O69" i="6"/>
  <c r="N69" i="6"/>
  <c r="M69" i="6"/>
  <c r="L69" i="6"/>
  <c r="K69" i="6"/>
  <c r="J69" i="6"/>
  <c r="I69" i="6"/>
  <c r="I72" i="6" s="1"/>
  <c r="H69" i="6"/>
  <c r="G69" i="6"/>
  <c r="I77" i="6" s="1"/>
  <c r="F61" i="6"/>
  <c r="E61" i="6"/>
  <c r="E60" i="6"/>
  <c r="S58" i="6"/>
  <c r="E58" i="6"/>
  <c r="S57" i="6"/>
  <c r="E57" i="6"/>
  <c r="S56" i="6"/>
  <c r="E56" i="6"/>
  <c r="S54" i="6"/>
  <c r="E54" i="6"/>
  <c r="S53" i="6"/>
  <c r="E53" i="6"/>
  <c r="S52" i="6"/>
  <c r="E52" i="6"/>
  <c r="S51" i="6"/>
  <c r="E51" i="6"/>
  <c r="S50" i="6"/>
  <c r="E50" i="6"/>
  <c r="S49" i="6"/>
  <c r="E49" i="6"/>
  <c r="S48" i="6"/>
  <c r="E48" i="6"/>
  <c r="S46" i="6"/>
  <c r="E46" i="6"/>
  <c r="S45" i="6"/>
  <c r="E45" i="6"/>
  <c r="S44" i="6"/>
  <c r="E44" i="6"/>
  <c r="S43" i="6"/>
  <c r="E43" i="6"/>
  <c r="S42" i="6"/>
  <c r="E42" i="6"/>
  <c r="S41" i="6"/>
  <c r="E41" i="6"/>
  <c r="S40" i="6"/>
  <c r="E40" i="6"/>
  <c r="S39" i="6"/>
  <c r="E39" i="6"/>
  <c r="S38" i="6"/>
  <c r="E38" i="6"/>
  <c r="S37" i="6"/>
  <c r="E37" i="6"/>
  <c r="S34" i="6"/>
  <c r="S32" i="6"/>
  <c r="E32" i="6"/>
  <c r="S31" i="6"/>
  <c r="E31" i="6"/>
  <c r="S30" i="6"/>
  <c r="E30" i="6"/>
  <c r="S29" i="6"/>
  <c r="E29" i="6"/>
  <c r="S28" i="6"/>
  <c r="E28" i="6"/>
  <c r="S27" i="6"/>
  <c r="E27" i="6"/>
  <c r="S26" i="6"/>
  <c r="E26" i="6"/>
  <c r="S25" i="6"/>
  <c r="E25" i="6"/>
  <c r="S24" i="6"/>
  <c r="S23" i="6"/>
  <c r="E23" i="6"/>
  <c r="S21" i="6"/>
  <c r="E21" i="6"/>
  <c r="S20" i="6"/>
  <c r="E20" i="6"/>
  <c r="S19" i="6"/>
  <c r="E19" i="6"/>
  <c r="S18" i="6"/>
  <c r="E18" i="6"/>
  <c r="S17" i="6"/>
  <c r="E17" i="6"/>
  <c r="S16" i="6"/>
  <c r="E16" i="6"/>
  <c r="S15" i="6"/>
  <c r="E15" i="6"/>
  <c r="S14" i="6"/>
  <c r="S13" i="6"/>
  <c r="E13" i="6"/>
  <c r="S12" i="6"/>
  <c r="E12" i="6"/>
  <c r="S11" i="6"/>
  <c r="E11" i="6"/>
  <c r="S10" i="6"/>
  <c r="E10" i="6"/>
  <c r="S9" i="6"/>
  <c r="E9" i="6"/>
  <c r="S8" i="6"/>
  <c r="T8" i="6" s="1"/>
  <c r="F8" i="6"/>
  <c r="E8" i="6"/>
  <c r="S6" i="6"/>
  <c r="N76" i="6" l="1"/>
  <c r="N73" i="6"/>
  <c r="T9" i="6"/>
  <c r="T10" i="6" s="1"/>
  <c r="T11" i="6" s="1"/>
  <c r="T12" i="6" s="1"/>
  <c r="T13" i="6" s="1"/>
  <c r="T14" i="6" s="1"/>
  <c r="T15" i="6" s="1"/>
  <c r="T16" i="6" s="1"/>
  <c r="T17" i="6" s="1"/>
  <c r="T18" i="6" s="1"/>
  <c r="T19" i="6" s="1"/>
  <c r="T20" i="6" s="1"/>
  <c r="T21" i="6" s="1"/>
  <c r="T22" i="6" s="1"/>
  <c r="T23" i="6" s="1"/>
  <c r="T24" i="6" s="1"/>
  <c r="T25" i="6" s="1"/>
  <c r="T26" i="6" s="1"/>
  <c r="T27" i="6" s="1"/>
  <c r="T28" i="6" s="1"/>
  <c r="T29" i="6" s="1"/>
  <c r="T30" i="6" s="1"/>
  <c r="T31" i="6" s="1"/>
  <c r="T32" i="6" s="1"/>
  <c r="T33" i="6" s="1"/>
  <c r="T34" i="6" s="1"/>
  <c r="T35" i="6" s="1"/>
  <c r="T36" i="6" s="1"/>
  <c r="T37" i="6" s="1"/>
  <c r="T38" i="6" s="1"/>
  <c r="T39" i="6" s="1"/>
  <c r="F69" i="6"/>
  <c r="E69" i="6"/>
  <c r="I73" i="6" s="1"/>
  <c r="S69" i="6"/>
  <c r="E54" i="5"/>
  <c r="F54" i="5"/>
  <c r="R54" i="5"/>
  <c r="E55" i="5"/>
  <c r="F55" i="5"/>
  <c r="R55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F53" i="5"/>
  <c r="E53" i="5"/>
  <c r="I71" i="6" l="1"/>
  <c r="S73" i="6"/>
  <c r="T40" i="6"/>
  <c r="T41" i="6" s="1"/>
  <c r="T42" i="6" s="1"/>
  <c r="T43" i="6" s="1"/>
  <c r="T44" i="6" s="1"/>
  <c r="T45" i="6" s="1"/>
  <c r="T46" i="6" s="1"/>
  <c r="F41" i="5"/>
  <c r="R34" i="5"/>
  <c r="R33" i="5"/>
  <c r="R32" i="5"/>
  <c r="F40" i="5"/>
  <c r="E40" i="5"/>
  <c r="F39" i="5"/>
  <c r="E39" i="5"/>
  <c r="F38" i="5"/>
  <c r="E38" i="5"/>
  <c r="F37" i="5"/>
  <c r="E37" i="5"/>
  <c r="F36" i="5"/>
  <c r="E36" i="5"/>
  <c r="F35" i="5"/>
  <c r="E35" i="5"/>
  <c r="F34" i="5"/>
  <c r="E34" i="5"/>
  <c r="F33" i="5"/>
  <c r="E33" i="5"/>
  <c r="F32" i="5"/>
  <c r="E32" i="5"/>
  <c r="T47" i="6" l="1"/>
  <c r="T48" i="6" s="1"/>
  <c r="T49" i="6" s="1"/>
  <c r="T50" i="6" s="1"/>
  <c r="T51" i="6" s="1"/>
  <c r="T52" i="6" s="1"/>
  <c r="T53" i="6" s="1"/>
  <c r="T54" i="6" s="1"/>
  <c r="I75" i="6"/>
  <c r="R31" i="5"/>
  <c r="F31" i="5"/>
  <c r="E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  <c r="R9" i="5"/>
  <c r="R8" i="5"/>
  <c r="F27" i="5"/>
  <c r="E27" i="5"/>
  <c r="M56" i="5"/>
  <c r="E8" i="5"/>
  <c r="S58" i="5"/>
  <c r="C58" i="5"/>
  <c r="Q56" i="5"/>
  <c r="P56" i="5"/>
  <c r="O56" i="5"/>
  <c r="N56" i="5"/>
  <c r="L56" i="5"/>
  <c r="K56" i="5"/>
  <c r="J56" i="5"/>
  <c r="I56" i="5"/>
  <c r="I59" i="5" s="1"/>
  <c r="H56" i="5"/>
  <c r="G56" i="5"/>
  <c r="F52" i="5"/>
  <c r="E52" i="5"/>
  <c r="F51" i="5"/>
  <c r="E51" i="5"/>
  <c r="F50" i="5"/>
  <c r="E50" i="5"/>
  <c r="F49" i="5"/>
  <c r="E49" i="5"/>
  <c r="F48" i="5"/>
  <c r="E48" i="5"/>
  <c r="F47" i="5"/>
  <c r="E47" i="5"/>
  <c r="F46" i="5"/>
  <c r="E46" i="5"/>
  <c r="F45" i="5"/>
  <c r="E45" i="5"/>
  <c r="F44" i="5"/>
  <c r="E44" i="5"/>
  <c r="F43" i="5"/>
  <c r="E43" i="5"/>
  <c r="F42" i="5"/>
  <c r="E42" i="5"/>
  <c r="E41" i="5"/>
  <c r="F30" i="5"/>
  <c r="E30" i="5"/>
  <c r="F29" i="5"/>
  <c r="E29" i="5"/>
  <c r="F28" i="5"/>
  <c r="E28" i="5"/>
  <c r="F26" i="5"/>
  <c r="E26" i="5"/>
  <c r="F25" i="5"/>
  <c r="E25" i="5"/>
  <c r="F24" i="5"/>
  <c r="E24" i="5"/>
  <c r="F23" i="5"/>
  <c r="F22" i="5"/>
  <c r="E22" i="5"/>
  <c r="F21" i="5"/>
  <c r="E21" i="5"/>
  <c r="F20" i="5"/>
  <c r="E20" i="5"/>
  <c r="F19" i="5"/>
  <c r="E19" i="5"/>
  <c r="F18" i="5"/>
  <c r="E18" i="5"/>
  <c r="F17" i="5"/>
  <c r="E17" i="5"/>
  <c r="F16" i="5"/>
  <c r="E16" i="5"/>
  <c r="F15" i="5"/>
  <c r="E15" i="5"/>
  <c r="F14" i="5"/>
  <c r="F13" i="5"/>
  <c r="E13" i="5"/>
  <c r="F12" i="5"/>
  <c r="E12" i="5"/>
  <c r="F11" i="5"/>
  <c r="E11" i="5"/>
  <c r="F10" i="5"/>
  <c r="E10" i="5"/>
  <c r="F9" i="5"/>
  <c r="E9" i="5"/>
  <c r="R7" i="5"/>
  <c r="S7" i="5" s="1"/>
  <c r="F7" i="5"/>
  <c r="E7" i="5"/>
  <c r="R6" i="5"/>
  <c r="N53" i="4"/>
  <c r="Q8" i="4"/>
  <c r="F7" i="4"/>
  <c r="E7" i="4"/>
  <c r="Q7" i="4"/>
  <c r="R7" i="4" s="1"/>
  <c r="F11" i="4"/>
  <c r="R55" i="4"/>
  <c r="C55" i="4"/>
  <c r="P53" i="4"/>
  <c r="O53" i="4"/>
  <c r="M53" i="4"/>
  <c r="L53" i="4"/>
  <c r="K53" i="4"/>
  <c r="J53" i="4"/>
  <c r="I53" i="4"/>
  <c r="I56" i="4" s="1"/>
  <c r="H53" i="4"/>
  <c r="G53" i="4"/>
  <c r="Q52" i="4"/>
  <c r="F52" i="4"/>
  <c r="E52" i="4"/>
  <c r="Q51" i="4"/>
  <c r="F51" i="4"/>
  <c r="E51" i="4"/>
  <c r="Q50" i="4"/>
  <c r="F50" i="4"/>
  <c r="E50" i="4"/>
  <c r="Q49" i="4"/>
  <c r="F49" i="4"/>
  <c r="E49" i="4"/>
  <c r="Q48" i="4"/>
  <c r="F48" i="4"/>
  <c r="E48" i="4"/>
  <c r="Q47" i="4"/>
  <c r="F47" i="4"/>
  <c r="E47" i="4"/>
  <c r="Q46" i="4"/>
  <c r="F46" i="4"/>
  <c r="E46" i="4"/>
  <c r="Q45" i="4"/>
  <c r="F45" i="4"/>
  <c r="E45" i="4"/>
  <c r="Q44" i="4"/>
  <c r="F44" i="4"/>
  <c r="E44" i="4"/>
  <c r="Q43" i="4"/>
  <c r="F43" i="4"/>
  <c r="E43" i="4"/>
  <c r="Q42" i="4"/>
  <c r="F42" i="4"/>
  <c r="E42" i="4"/>
  <c r="Q41" i="4"/>
  <c r="F41" i="4"/>
  <c r="E41" i="4"/>
  <c r="Q40" i="4"/>
  <c r="F40" i="4"/>
  <c r="E40" i="4"/>
  <c r="Q39" i="4"/>
  <c r="F39" i="4"/>
  <c r="E39" i="4"/>
  <c r="Q38" i="4"/>
  <c r="F38" i="4"/>
  <c r="E38" i="4"/>
  <c r="Q37" i="4"/>
  <c r="F37" i="4"/>
  <c r="Q36" i="4"/>
  <c r="F36" i="4"/>
  <c r="E36" i="4"/>
  <c r="Q35" i="4"/>
  <c r="F35" i="4"/>
  <c r="E35" i="4"/>
  <c r="Q34" i="4"/>
  <c r="F34" i="4"/>
  <c r="E34" i="4"/>
  <c r="Q33" i="4"/>
  <c r="F33" i="4"/>
  <c r="E33" i="4"/>
  <c r="Q32" i="4"/>
  <c r="F32" i="4"/>
  <c r="E32" i="4"/>
  <c r="Q31" i="4"/>
  <c r="F31" i="4"/>
  <c r="E31" i="4"/>
  <c r="Q30" i="4"/>
  <c r="F30" i="4"/>
  <c r="E30" i="4"/>
  <c r="Q29" i="4"/>
  <c r="F29" i="4"/>
  <c r="E29" i="4"/>
  <c r="Q28" i="4"/>
  <c r="F28" i="4"/>
  <c r="E28" i="4"/>
  <c r="Q27" i="4"/>
  <c r="F27" i="4"/>
  <c r="E27" i="4"/>
  <c r="Q26" i="4"/>
  <c r="F26" i="4"/>
  <c r="E26" i="4"/>
  <c r="Q25" i="4"/>
  <c r="F25" i="4"/>
  <c r="E25" i="4"/>
  <c r="Q24" i="4"/>
  <c r="F24" i="4"/>
  <c r="Q23" i="4"/>
  <c r="F23" i="4"/>
  <c r="E23" i="4"/>
  <c r="Q22" i="4"/>
  <c r="F22" i="4"/>
  <c r="E22" i="4"/>
  <c r="Q21" i="4"/>
  <c r="F21" i="4"/>
  <c r="E21" i="4"/>
  <c r="Q20" i="4"/>
  <c r="F20" i="4"/>
  <c r="E20" i="4"/>
  <c r="Q19" i="4"/>
  <c r="F19" i="4"/>
  <c r="E19" i="4"/>
  <c r="Q18" i="4"/>
  <c r="F18" i="4"/>
  <c r="E18" i="4"/>
  <c r="Q17" i="4"/>
  <c r="F17" i="4"/>
  <c r="E17" i="4"/>
  <c r="Q16" i="4"/>
  <c r="F16" i="4"/>
  <c r="E16" i="4"/>
  <c r="Q15" i="4"/>
  <c r="F15" i="4"/>
  <c r="Q14" i="4"/>
  <c r="F14" i="4"/>
  <c r="E14" i="4"/>
  <c r="Q13" i="4"/>
  <c r="F13" i="4"/>
  <c r="E13" i="4"/>
  <c r="Q12" i="4"/>
  <c r="F12" i="4"/>
  <c r="E12" i="4"/>
  <c r="Q11" i="4"/>
  <c r="E11" i="4"/>
  <c r="Q10" i="4"/>
  <c r="F10" i="4"/>
  <c r="E10" i="4"/>
  <c r="Q9" i="4"/>
  <c r="F9" i="4"/>
  <c r="E9" i="4"/>
  <c r="Q6" i="4"/>
  <c r="P50" i="3"/>
  <c r="P49" i="3"/>
  <c r="P48" i="3"/>
  <c r="P47" i="3"/>
  <c r="P35" i="3"/>
  <c r="F35" i="3"/>
  <c r="E36" i="3"/>
  <c r="C53" i="3"/>
  <c r="E9" i="3"/>
  <c r="P9" i="3"/>
  <c r="Q53" i="3"/>
  <c r="O51" i="3"/>
  <c r="N51" i="3"/>
  <c r="L51" i="3"/>
  <c r="K51" i="3"/>
  <c r="J51" i="3"/>
  <c r="I51" i="3"/>
  <c r="I54" i="3" s="1"/>
  <c r="H51" i="3"/>
  <c r="G51" i="3"/>
  <c r="F50" i="3"/>
  <c r="E50" i="3"/>
  <c r="F49" i="3"/>
  <c r="E49" i="3"/>
  <c r="F48" i="3"/>
  <c r="E48" i="3"/>
  <c r="F47" i="3"/>
  <c r="E47" i="3"/>
  <c r="P46" i="3"/>
  <c r="F46" i="3"/>
  <c r="E46" i="3"/>
  <c r="P45" i="3"/>
  <c r="F45" i="3"/>
  <c r="E45" i="3"/>
  <c r="P44" i="3"/>
  <c r="F44" i="3"/>
  <c r="E44" i="3"/>
  <c r="P43" i="3"/>
  <c r="F43" i="3"/>
  <c r="E43" i="3"/>
  <c r="P42" i="3"/>
  <c r="F42" i="3"/>
  <c r="E42" i="3"/>
  <c r="P41" i="3"/>
  <c r="F41" i="3"/>
  <c r="E41" i="3"/>
  <c r="P40" i="3"/>
  <c r="F40" i="3"/>
  <c r="E40" i="3"/>
  <c r="P39" i="3"/>
  <c r="F39" i="3"/>
  <c r="E39" i="3"/>
  <c r="P38" i="3"/>
  <c r="F38" i="3"/>
  <c r="E38" i="3"/>
  <c r="P37" i="3"/>
  <c r="F37" i="3"/>
  <c r="E37" i="3"/>
  <c r="P36" i="3"/>
  <c r="F36" i="3"/>
  <c r="P34" i="3"/>
  <c r="F34" i="3"/>
  <c r="E34" i="3"/>
  <c r="P33" i="3"/>
  <c r="F33" i="3"/>
  <c r="E33" i="3"/>
  <c r="P32" i="3"/>
  <c r="F32" i="3"/>
  <c r="E32" i="3"/>
  <c r="P31" i="3"/>
  <c r="F31" i="3"/>
  <c r="E31" i="3"/>
  <c r="P30" i="3"/>
  <c r="F30" i="3"/>
  <c r="E30" i="3"/>
  <c r="P29" i="3"/>
  <c r="F29" i="3"/>
  <c r="E29" i="3"/>
  <c r="P28" i="3"/>
  <c r="F28" i="3"/>
  <c r="E28" i="3"/>
  <c r="M51" i="3"/>
  <c r="E27" i="3"/>
  <c r="P26" i="3"/>
  <c r="F26" i="3"/>
  <c r="E26" i="3"/>
  <c r="P25" i="3"/>
  <c r="F25" i="3"/>
  <c r="E25" i="3"/>
  <c r="P24" i="3"/>
  <c r="F24" i="3"/>
  <c r="E24" i="3"/>
  <c r="P23" i="3"/>
  <c r="F23" i="3"/>
  <c r="E23" i="3"/>
  <c r="P22" i="3"/>
  <c r="F22" i="3"/>
  <c r="P21" i="3"/>
  <c r="F21" i="3"/>
  <c r="E21" i="3"/>
  <c r="P20" i="3"/>
  <c r="F20" i="3"/>
  <c r="E20" i="3"/>
  <c r="P19" i="3"/>
  <c r="F19" i="3"/>
  <c r="E19" i="3"/>
  <c r="P18" i="3"/>
  <c r="F18" i="3"/>
  <c r="E18" i="3"/>
  <c r="P17" i="3"/>
  <c r="F17" i="3"/>
  <c r="E17" i="3"/>
  <c r="P16" i="3"/>
  <c r="F16" i="3"/>
  <c r="E16" i="3"/>
  <c r="P15" i="3"/>
  <c r="F15" i="3"/>
  <c r="E15" i="3"/>
  <c r="P14" i="3"/>
  <c r="F14" i="3"/>
  <c r="E14" i="3"/>
  <c r="P13" i="3"/>
  <c r="F13" i="3"/>
  <c r="P12" i="3"/>
  <c r="F12" i="3"/>
  <c r="E12" i="3"/>
  <c r="P11" i="3"/>
  <c r="F11" i="3"/>
  <c r="E11" i="3"/>
  <c r="P10" i="3"/>
  <c r="F10" i="3"/>
  <c r="E10" i="3"/>
  <c r="P8" i="3"/>
  <c r="F8" i="3"/>
  <c r="E8" i="3"/>
  <c r="P7" i="3"/>
  <c r="Q7" i="3" s="1"/>
  <c r="Q8" i="3" s="1"/>
  <c r="Q9" i="3" s="1"/>
  <c r="F7" i="3"/>
  <c r="E7" i="3"/>
  <c r="P6" i="3"/>
  <c r="F27" i="2"/>
  <c r="E27" i="2"/>
  <c r="P46" i="2"/>
  <c r="F46" i="2"/>
  <c r="E46" i="2"/>
  <c r="P52" i="2"/>
  <c r="P51" i="2"/>
  <c r="P50" i="2"/>
  <c r="P49" i="2"/>
  <c r="F49" i="2"/>
  <c r="E49" i="2"/>
  <c r="F52" i="2"/>
  <c r="E52" i="2"/>
  <c r="F51" i="2"/>
  <c r="E51" i="2"/>
  <c r="F50" i="2"/>
  <c r="E50" i="2"/>
  <c r="P48" i="2"/>
  <c r="P47" i="2"/>
  <c r="P45" i="2"/>
  <c r="P44" i="2"/>
  <c r="P43" i="2"/>
  <c r="P42" i="2"/>
  <c r="F48" i="2"/>
  <c r="E48" i="2"/>
  <c r="F47" i="2"/>
  <c r="E47" i="2"/>
  <c r="F45" i="2"/>
  <c r="E45" i="2"/>
  <c r="F44" i="2"/>
  <c r="E44" i="2"/>
  <c r="F43" i="2"/>
  <c r="E43" i="2"/>
  <c r="F42" i="2"/>
  <c r="E42" i="2"/>
  <c r="P41" i="2"/>
  <c r="P40" i="2"/>
  <c r="P39" i="2"/>
  <c r="P38" i="2"/>
  <c r="P37" i="2"/>
  <c r="P36" i="2"/>
  <c r="F41" i="2"/>
  <c r="E41" i="2"/>
  <c r="F40" i="2"/>
  <c r="E40" i="2"/>
  <c r="F39" i="2"/>
  <c r="E39" i="2"/>
  <c r="F38" i="2"/>
  <c r="E38" i="2"/>
  <c r="F37" i="2"/>
  <c r="E37" i="2"/>
  <c r="F36" i="2"/>
  <c r="E36" i="2"/>
  <c r="P33" i="2"/>
  <c r="F33" i="2"/>
  <c r="E33" i="2"/>
  <c r="P31" i="2"/>
  <c r="F31" i="2"/>
  <c r="E31" i="2"/>
  <c r="M30" i="2"/>
  <c r="P30" i="2" s="1"/>
  <c r="P32" i="2"/>
  <c r="P29" i="2"/>
  <c r="P28" i="2"/>
  <c r="F35" i="2"/>
  <c r="E35" i="2"/>
  <c r="F34" i="2"/>
  <c r="E34" i="2"/>
  <c r="F32" i="2"/>
  <c r="E32" i="2"/>
  <c r="E30" i="2"/>
  <c r="F29" i="2"/>
  <c r="E29" i="2"/>
  <c r="F28" i="2"/>
  <c r="E28" i="2"/>
  <c r="P20" i="2"/>
  <c r="F20" i="2"/>
  <c r="E20" i="2"/>
  <c r="P6" i="2"/>
  <c r="P18" i="2"/>
  <c r="F18" i="2"/>
  <c r="E18" i="2"/>
  <c r="F16" i="2"/>
  <c r="P16" i="2"/>
  <c r="P35" i="2"/>
  <c r="P34" i="2"/>
  <c r="P27" i="2"/>
  <c r="P26" i="2"/>
  <c r="P25" i="2"/>
  <c r="P24" i="2"/>
  <c r="P23" i="2"/>
  <c r="P22" i="2"/>
  <c r="P21" i="2"/>
  <c r="P19" i="2"/>
  <c r="P17" i="2"/>
  <c r="P15" i="2"/>
  <c r="P14" i="2"/>
  <c r="P13" i="2"/>
  <c r="P12" i="2"/>
  <c r="P11" i="2"/>
  <c r="P10" i="2"/>
  <c r="P9" i="2"/>
  <c r="P8" i="2"/>
  <c r="P7" i="2"/>
  <c r="Q7" i="2" s="1"/>
  <c r="T7" i="2" s="1"/>
  <c r="Q55" i="2"/>
  <c r="T6" i="2"/>
  <c r="C55" i="2" s="1"/>
  <c r="E7" i="2"/>
  <c r="E8" i="2"/>
  <c r="E9" i="2"/>
  <c r="E10" i="2"/>
  <c r="E11" i="2"/>
  <c r="E12" i="2"/>
  <c r="E13" i="2"/>
  <c r="E14" i="2"/>
  <c r="E15" i="2"/>
  <c r="E17" i="2"/>
  <c r="E19" i="2"/>
  <c r="E21" i="2"/>
  <c r="E22" i="2"/>
  <c r="E23" i="2"/>
  <c r="E24" i="2"/>
  <c r="E26" i="2"/>
  <c r="I53" i="2"/>
  <c r="I56" i="2" s="1"/>
  <c r="J53" i="2"/>
  <c r="K53" i="2"/>
  <c r="L53" i="2"/>
  <c r="N53" i="2"/>
  <c r="O53" i="2"/>
  <c r="H53" i="2"/>
  <c r="G53" i="2"/>
  <c r="F7" i="2"/>
  <c r="F8" i="2"/>
  <c r="F9" i="2"/>
  <c r="F10" i="2"/>
  <c r="F11" i="2"/>
  <c r="F12" i="2"/>
  <c r="F13" i="2"/>
  <c r="F14" i="2"/>
  <c r="F15" i="2"/>
  <c r="F17" i="2"/>
  <c r="F19" i="2"/>
  <c r="F21" i="2"/>
  <c r="F22" i="2"/>
  <c r="F23" i="2"/>
  <c r="F24" i="2"/>
  <c r="F25" i="2"/>
  <c r="F26" i="2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Q7" i="1" s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E47" i="1"/>
  <c r="F47" i="1"/>
  <c r="E9" i="1"/>
  <c r="F9" i="1"/>
  <c r="F32" i="1"/>
  <c r="F31" i="1"/>
  <c r="E10" i="1"/>
  <c r="F8" i="1"/>
  <c r="E8" i="1"/>
  <c r="P6" i="1"/>
  <c r="E18" i="1"/>
  <c r="O57" i="1"/>
  <c r="N57" i="1"/>
  <c r="M57" i="1"/>
  <c r="J57" i="1"/>
  <c r="K57" i="1"/>
  <c r="L57" i="1"/>
  <c r="E11" i="1"/>
  <c r="E12" i="1"/>
  <c r="E13" i="1"/>
  <c r="E14" i="1"/>
  <c r="E15" i="1"/>
  <c r="E16" i="1"/>
  <c r="E17" i="1"/>
  <c r="E19" i="1"/>
  <c r="E20" i="1"/>
  <c r="E21" i="1"/>
  <c r="E23" i="1"/>
  <c r="E24" i="1"/>
  <c r="E25" i="1"/>
  <c r="E26" i="1"/>
  <c r="E30" i="1"/>
  <c r="E31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8" i="1"/>
  <c r="E49" i="1"/>
  <c r="E50" i="1"/>
  <c r="E51" i="1"/>
  <c r="E52" i="1"/>
  <c r="E53" i="1"/>
  <c r="E54" i="1"/>
  <c r="E55" i="1"/>
  <c r="E56" i="1"/>
  <c r="E7" i="1"/>
  <c r="E28" i="1"/>
  <c r="E29" i="1"/>
  <c r="I57" i="1"/>
  <c r="I60" i="1" s="1"/>
  <c r="T6" i="1"/>
  <c r="C59" i="1" s="1"/>
  <c r="H57" i="1"/>
  <c r="G57" i="1"/>
  <c r="P56" i="1"/>
  <c r="F56" i="1"/>
  <c r="P55" i="1"/>
  <c r="F55" i="1"/>
  <c r="P54" i="1"/>
  <c r="F54" i="1"/>
  <c r="P53" i="1"/>
  <c r="F53" i="1"/>
  <c r="P52" i="1"/>
  <c r="F52" i="1"/>
  <c r="P51" i="1"/>
  <c r="F51" i="1"/>
  <c r="P50" i="1"/>
  <c r="F50" i="1"/>
  <c r="P49" i="1"/>
  <c r="F49" i="1"/>
  <c r="F48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0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7" i="1"/>
  <c r="Q59" i="1"/>
  <c r="P27" i="3"/>
  <c r="F27" i="3"/>
  <c r="R8" i="4" l="1"/>
  <c r="N62" i="5"/>
  <c r="T7" i="1"/>
  <c r="Q8" i="1"/>
  <c r="T8" i="1" s="1"/>
  <c r="M53" i="2"/>
  <c r="M57" i="2" s="1"/>
  <c r="F51" i="3"/>
  <c r="Q53" i="4"/>
  <c r="F30" i="2"/>
  <c r="F53" i="2" s="1"/>
  <c r="Q8" i="2"/>
  <c r="T8" i="2" s="1"/>
  <c r="M55" i="3"/>
  <c r="E53" i="4"/>
  <c r="I55" i="4" s="1"/>
  <c r="P57" i="1"/>
  <c r="E51" i="3"/>
  <c r="I55" i="3" s="1"/>
  <c r="M61" i="1"/>
  <c r="I57" i="4"/>
  <c r="Q57" i="4" s="1"/>
  <c r="Q9" i="2"/>
  <c r="T9" i="2" s="1"/>
  <c r="F57" i="1"/>
  <c r="E53" i="2"/>
  <c r="M57" i="4"/>
  <c r="P51" i="3"/>
  <c r="P55" i="3" s="1"/>
  <c r="Q10" i="3"/>
  <c r="Q11" i="3" s="1"/>
  <c r="Q12" i="3" s="1"/>
  <c r="Q13" i="3" s="1"/>
  <c r="Q14" i="3" s="1"/>
  <c r="Q15" i="3" s="1"/>
  <c r="Q16" i="3" s="1"/>
  <c r="Q17" i="3" s="1"/>
  <c r="Q18" i="3" s="1"/>
  <c r="Q19" i="3" s="1"/>
  <c r="Q20" i="3" s="1"/>
  <c r="Q21" i="3" s="1"/>
  <c r="Q22" i="3" s="1"/>
  <c r="Q23" i="3" s="1"/>
  <c r="Q24" i="3" s="1"/>
  <c r="Q25" i="3" s="1"/>
  <c r="Q26" i="3" s="1"/>
  <c r="Q27" i="3" s="1"/>
  <c r="Q28" i="3" s="1"/>
  <c r="Q29" i="3" s="1"/>
  <c r="Q30" i="3" s="1"/>
  <c r="Q31" i="3" s="1"/>
  <c r="Q32" i="3" s="1"/>
  <c r="Q33" i="3" s="1"/>
  <c r="Q34" i="3" s="1"/>
  <c r="Q35" i="3" s="1"/>
  <c r="Q36" i="3" s="1"/>
  <c r="Q37" i="3" s="1"/>
  <c r="Q38" i="3" s="1"/>
  <c r="Q39" i="3" s="1"/>
  <c r="Q40" i="3" s="1"/>
  <c r="Q41" i="3" s="1"/>
  <c r="Q42" i="3" s="1"/>
  <c r="Q43" i="3" s="1"/>
  <c r="Q44" i="3" s="1"/>
  <c r="Q45" i="3" s="1"/>
  <c r="Q46" i="3" s="1"/>
  <c r="Q47" i="3" s="1"/>
  <c r="Q48" i="3" s="1"/>
  <c r="Q49" i="3" s="1"/>
  <c r="Q50" i="3" s="1"/>
  <c r="Q52" i="3" s="1"/>
  <c r="Q54" i="3" s="1"/>
  <c r="R9" i="4"/>
  <c r="R10" i="4" s="1"/>
  <c r="R11" i="4" s="1"/>
  <c r="R12" i="4" s="1"/>
  <c r="R13" i="4" s="1"/>
  <c r="R14" i="4" s="1"/>
  <c r="R15" i="4" s="1"/>
  <c r="R16" i="4" s="1"/>
  <c r="R17" i="4" s="1"/>
  <c r="R18" i="4" s="1"/>
  <c r="R19" i="4" s="1"/>
  <c r="R20" i="4" s="1"/>
  <c r="R21" i="4" s="1"/>
  <c r="R22" i="4" s="1"/>
  <c r="R23" i="4" s="1"/>
  <c r="R24" i="4" s="1"/>
  <c r="R25" i="4" s="1"/>
  <c r="R26" i="4" s="1"/>
  <c r="R27" i="4" s="1"/>
  <c r="R28" i="4" s="1"/>
  <c r="R29" i="4" s="1"/>
  <c r="R30" i="4" s="1"/>
  <c r="R31" i="4" s="1"/>
  <c r="R32" i="4" s="1"/>
  <c r="R33" i="4" s="1"/>
  <c r="R34" i="4" s="1"/>
  <c r="R35" i="4" s="1"/>
  <c r="R36" i="4" s="1"/>
  <c r="R37" i="4" s="1"/>
  <c r="R38" i="4" s="1"/>
  <c r="R39" i="4" s="1"/>
  <c r="R40" i="4" s="1"/>
  <c r="R41" i="4" s="1"/>
  <c r="R42" i="4" s="1"/>
  <c r="R43" i="4" s="1"/>
  <c r="R44" i="4" s="1"/>
  <c r="R45" i="4" s="1"/>
  <c r="R46" i="4" s="1"/>
  <c r="R47" i="4" s="1"/>
  <c r="R48" i="4" s="1"/>
  <c r="R49" i="4" s="1"/>
  <c r="R50" i="4" s="1"/>
  <c r="R51" i="4" s="1"/>
  <c r="R52" i="4" s="1"/>
  <c r="R54" i="4" s="1"/>
  <c r="R56" i="4" s="1"/>
  <c r="I53" i="3"/>
  <c r="E57" i="1"/>
  <c r="P53" i="2"/>
  <c r="T55" i="6"/>
  <c r="T56" i="6" s="1"/>
  <c r="T57" i="6" s="1"/>
  <c r="T58" i="6" s="1"/>
  <c r="T59" i="6" s="1"/>
  <c r="T60" i="6" s="1"/>
  <c r="T61" i="6" s="1"/>
  <c r="T62" i="6" s="1"/>
  <c r="T63" i="6" s="1"/>
  <c r="T64" i="6" s="1"/>
  <c r="T65" i="6" s="1"/>
  <c r="T66" i="6" s="1"/>
  <c r="T67" i="6" s="1"/>
  <c r="T68" i="6" s="1"/>
  <c r="F53" i="4"/>
  <c r="S8" i="5"/>
  <c r="S9" i="5" s="1"/>
  <c r="S10" i="5" s="1"/>
  <c r="S11" i="5" s="1"/>
  <c r="S12" i="5" s="1"/>
  <c r="S13" i="5" s="1"/>
  <c r="S14" i="5" s="1"/>
  <c r="S15" i="5" s="1"/>
  <c r="S16" i="5" s="1"/>
  <c r="S17" i="5" s="1"/>
  <c r="S18" i="5" s="1"/>
  <c r="S19" i="5" s="1"/>
  <c r="S20" i="5" s="1"/>
  <c r="S21" i="5" s="1"/>
  <c r="S22" i="5" s="1"/>
  <c r="S23" i="5" s="1"/>
  <c r="S24" i="5" s="1"/>
  <c r="S25" i="5" s="1"/>
  <c r="S26" i="5" s="1"/>
  <c r="S27" i="5" s="1"/>
  <c r="S28" i="5" s="1"/>
  <c r="S29" i="5" s="1"/>
  <c r="S30" i="5" s="1"/>
  <c r="S31" i="5" s="1"/>
  <c r="S32" i="5" s="1"/>
  <c r="S33" i="5" s="1"/>
  <c r="S34" i="5" s="1"/>
  <c r="N60" i="5"/>
  <c r="F56" i="5"/>
  <c r="E56" i="5"/>
  <c r="I60" i="5" s="1"/>
  <c r="R56" i="5"/>
  <c r="I57" i="3" l="1"/>
  <c r="Q9" i="1"/>
  <c r="T9" i="1" s="1"/>
  <c r="Q57" i="3"/>
  <c r="I61" i="1"/>
  <c r="I59" i="1"/>
  <c r="Q10" i="1"/>
  <c r="Q10" i="2"/>
  <c r="I59" i="4"/>
  <c r="R59" i="4" s="1"/>
  <c r="I55" i="2"/>
  <c r="I57" i="2"/>
  <c r="T70" i="6"/>
  <c r="T72" i="6" s="1"/>
  <c r="T75" i="6" s="1"/>
  <c r="S35" i="5"/>
  <c r="S36" i="5" s="1"/>
  <c r="S37" i="5" s="1"/>
  <c r="S38" i="5" s="1"/>
  <c r="S39" i="5" s="1"/>
  <c r="S40" i="5" s="1"/>
  <c r="S41" i="5" s="1"/>
  <c r="S42" i="5" s="1"/>
  <c r="S43" i="5" s="1"/>
  <c r="S44" i="5" s="1"/>
  <c r="S45" i="5" s="1"/>
  <c r="S46" i="5" s="1"/>
  <c r="S47" i="5" s="1"/>
  <c r="S48" i="5" s="1"/>
  <c r="S49" i="5" s="1"/>
  <c r="S50" i="5" s="1"/>
  <c r="S51" i="5" s="1"/>
  <c r="S52" i="5" s="1"/>
  <c r="S53" i="5" s="1"/>
  <c r="S54" i="5" s="1"/>
  <c r="S55" i="5" s="1"/>
  <c r="S57" i="5" s="1"/>
  <c r="S59" i="5" s="1"/>
  <c r="R60" i="5"/>
  <c r="I62" i="5"/>
  <c r="I58" i="5"/>
  <c r="P61" i="1" l="1"/>
  <c r="I63" i="1"/>
  <c r="I59" i="2"/>
  <c r="P57" i="2"/>
  <c r="T10" i="1"/>
  <c r="Q11" i="1"/>
  <c r="T10" i="2"/>
  <c r="Q11" i="2"/>
  <c r="S62" i="5"/>
  <c r="T11" i="1" l="1"/>
  <c r="Q12" i="1"/>
  <c r="T11" i="2"/>
  <c r="Q12" i="2"/>
  <c r="T12" i="2" l="1"/>
  <c r="Q13" i="2"/>
  <c r="T12" i="1"/>
  <c r="Q13" i="1"/>
  <c r="T13" i="1" l="1"/>
  <c r="Q14" i="1"/>
  <c r="T13" i="2"/>
  <c r="Q14" i="2"/>
  <c r="T14" i="2" l="1"/>
  <c r="Q15" i="2"/>
  <c r="T14" i="1"/>
  <c r="Q15" i="1"/>
  <c r="T15" i="1" l="1"/>
  <c r="Q16" i="1"/>
  <c r="T15" i="2"/>
  <c r="Q16" i="2"/>
  <c r="Q17" i="2" s="1"/>
  <c r="Q18" i="2" l="1"/>
  <c r="Q19" i="2" s="1"/>
  <c r="T17" i="2"/>
  <c r="T16" i="1"/>
  <c r="Q17" i="1"/>
  <c r="T17" i="1" l="1"/>
  <c r="Q18" i="1"/>
  <c r="T19" i="2"/>
  <c r="Q20" i="2"/>
  <c r="Q21" i="2" s="1"/>
  <c r="T21" i="2" l="1"/>
  <c r="Q22" i="2"/>
  <c r="T18" i="1"/>
  <c r="Q19" i="1"/>
  <c r="T19" i="1" l="1"/>
  <c r="Q20" i="1"/>
  <c r="T22" i="2"/>
  <c r="Q23" i="2"/>
  <c r="Q24" i="2" l="1"/>
  <c r="T23" i="2"/>
  <c r="T20" i="1"/>
  <c r="Q21" i="1"/>
  <c r="T21" i="1" l="1"/>
  <c r="Q22" i="1"/>
  <c r="T24" i="2"/>
  <c r="Q25" i="2"/>
  <c r="T25" i="2" l="1"/>
  <c r="Q26" i="2"/>
  <c r="T22" i="1"/>
  <c r="Q23" i="1"/>
  <c r="T23" i="1" l="1"/>
  <c r="Q24" i="1"/>
  <c r="T26" i="2"/>
  <c r="Q27" i="2"/>
  <c r="T27" i="2" l="1"/>
  <c r="Q28" i="2"/>
  <c r="Q29" i="2" s="1"/>
  <c r="Q30" i="2" s="1"/>
  <c r="Q31" i="2" s="1"/>
  <c r="Q32" i="2" s="1"/>
  <c r="Q33" i="2" s="1"/>
  <c r="Q34" i="2" s="1"/>
  <c r="T24" i="1"/>
  <c r="Q25" i="1"/>
  <c r="Q26" i="1" l="1"/>
  <c r="T25" i="1"/>
  <c r="T34" i="2"/>
  <c r="Q35" i="2"/>
  <c r="T35" i="2" l="1"/>
  <c r="Q36" i="2"/>
  <c r="Q37" i="2" s="1"/>
  <c r="Q38" i="2" s="1"/>
  <c r="Q39" i="2" s="1"/>
  <c r="Q40" i="2" s="1"/>
  <c r="Q41" i="2" s="1"/>
  <c r="T26" i="1"/>
  <c r="Q27" i="1"/>
  <c r="T27" i="1" l="1"/>
  <c r="Q28" i="1"/>
  <c r="T41" i="2"/>
  <c r="Q42" i="2"/>
  <c r="Q43" i="2" s="1"/>
  <c r="Q44" i="2" s="1"/>
  <c r="Q45" i="2" s="1"/>
  <c r="Q46" i="2" s="1"/>
  <c r="Q47" i="2" s="1"/>
  <c r="Q48" i="2" s="1"/>
  <c r="Q49" i="2" s="1"/>
  <c r="Q50" i="2" s="1"/>
  <c r="Q51" i="2" s="1"/>
  <c r="Q52" i="2" s="1"/>
  <c r="Q54" i="2" l="1"/>
  <c r="Q56" i="2" s="1"/>
  <c r="Q59" i="2" s="1"/>
  <c r="T52" i="2"/>
  <c r="T28" i="1"/>
  <c r="Q29" i="1"/>
  <c r="Q30" i="1" l="1"/>
  <c r="T29" i="1"/>
  <c r="T30" i="1" l="1"/>
  <c r="Q31" i="1"/>
  <c r="T31" i="1" l="1"/>
  <c r="Q32" i="1"/>
  <c r="T32" i="1" l="1"/>
  <c r="Q33" i="1"/>
  <c r="T33" i="1" l="1"/>
  <c r="Q34" i="1"/>
  <c r="T34" i="1" l="1"/>
  <c r="Q35" i="1"/>
  <c r="T35" i="1" l="1"/>
  <c r="Q36" i="1"/>
  <c r="T36" i="1" l="1"/>
  <c r="Q37" i="1"/>
  <c r="Q38" i="1" l="1"/>
  <c r="T37" i="1"/>
  <c r="T38" i="1" l="1"/>
  <c r="Q39" i="1"/>
  <c r="T39" i="1" l="1"/>
  <c r="Q40" i="1"/>
  <c r="T40" i="1" l="1"/>
  <c r="Q41" i="1"/>
  <c r="Q42" i="1" l="1"/>
  <c r="T41" i="1"/>
  <c r="T42" i="1" l="1"/>
  <c r="Q43" i="1"/>
  <c r="T43" i="1" l="1"/>
  <c r="Q44" i="1"/>
  <c r="T44" i="1" l="1"/>
  <c r="Q45" i="1"/>
  <c r="T45" i="1" l="1"/>
  <c r="Q46" i="1"/>
  <c r="T46" i="1" l="1"/>
  <c r="Q47" i="1"/>
  <c r="T47" i="1" l="1"/>
  <c r="Q48" i="1"/>
  <c r="T48" i="1" l="1"/>
  <c r="Q49" i="1"/>
  <c r="T49" i="1" l="1"/>
  <c r="Q50" i="1"/>
  <c r="T50" i="1" l="1"/>
  <c r="Q51" i="1"/>
  <c r="T51" i="1" l="1"/>
  <c r="Q52" i="1"/>
  <c r="Q53" i="1" l="1"/>
  <c r="T52" i="1"/>
  <c r="T53" i="1" l="1"/>
  <c r="Q54" i="1"/>
  <c r="Q55" i="1" l="1"/>
  <c r="T54" i="1"/>
  <c r="T55" i="1" l="1"/>
  <c r="Q56" i="1"/>
  <c r="T56" i="1" l="1"/>
  <c r="Q58" i="1"/>
  <c r="Q60" i="1" s="1"/>
  <c r="Q63" i="1" s="1"/>
</calcChain>
</file>

<file path=xl/sharedStrings.xml><?xml version="1.0" encoding="utf-8"?>
<sst xmlns="http://schemas.openxmlformats.org/spreadsheetml/2006/main" count="1158" uniqueCount="481">
  <si>
    <t>Closing Balance 11/12</t>
  </si>
  <si>
    <t>Receipts</t>
  </si>
  <si>
    <t>Payments</t>
  </si>
  <si>
    <t>Date</t>
  </si>
  <si>
    <t>Details</t>
  </si>
  <si>
    <t xml:space="preserve">Voucher </t>
  </si>
  <si>
    <t>Receipt</t>
  </si>
  <si>
    <t>Payment</t>
  </si>
  <si>
    <t>Precept</t>
  </si>
  <si>
    <t>Others</t>
  </si>
  <si>
    <t>Deposit A/C
Interest</t>
  </si>
  <si>
    <t>Clerk's Salary</t>
  </si>
  <si>
    <t>Admin</t>
  </si>
  <si>
    <t>Grants</t>
  </si>
  <si>
    <t>Other</t>
  </si>
  <si>
    <t>VAT Input</t>
  </si>
  <si>
    <t>C&amp;E Refund</t>
  </si>
  <si>
    <t>Line Totals</t>
  </si>
  <si>
    <t>Current A/C Balance</t>
  </si>
  <si>
    <t>Transfers to/from Reserve</t>
  </si>
  <si>
    <t>Reserve A/C
Balance</t>
  </si>
  <si>
    <t>Total of Accounts</t>
  </si>
  <si>
    <t>balance c/f</t>
  </si>
  <si>
    <t>Column totals for period</t>
  </si>
  <si>
    <t xml:space="preserve"> </t>
  </si>
  <si>
    <t xml:space="preserve">Current A/C Balance @ </t>
  </si>
  <si>
    <t>Opening Balance</t>
  </si>
  <si>
    <t>Receipts inc. VAT</t>
  </si>
  <si>
    <t xml:space="preserve">Reserve A/C Balance @ </t>
  </si>
  <si>
    <t>Interest</t>
  </si>
  <si>
    <t>Total A/C balance</t>
  </si>
  <si>
    <t>Total Rcpts</t>
  </si>
  <si>
    <t>Total Expenditure</t>
  </si>
  <si>
    <t>Rct-Exp</t>
  </si>
  <si>
    <t>Open. Bal + Tot Recpt. - Tot Exp. =</t>
  </si>
  <si>
    <t>Closing Balance</t>
  </si>
  <si>
    <t xml:space="preserve"> Clos./Bal. to Bank Bal. =</t>
  </si>
  <si>
    <t>Lengthsman Mar &amp; Apr</t>
  </si>
  <si>
    <t>Andy Mayes internal audit</t>
  </si>
  <si>
    <t>Anna Straker Lengthsman admin</t>
  </si>
  <si>
    <t>Liz PJ Lengthsman admin</t>
  </si>
  <si>
    <t>Insurance renewal</t>
  </si>
  <si>
    <t>Clerks Salary May</t>
  </si>
  <si>
    <t>Lengthsman funding first 3 quarters</t>
  </si>
  <si>
    <t>Clerks Salary June</t>
  </si>
  <si>
    <t>How Caple Grange refreshments</t>
  </si>
  <si>
    <t>Lengthsman May &amp; Jun</t>
  </si>
  <si>
    <t>HALC annual sub</t>
  </si>
  <si>
    <t>Liz PJ petty cash</t>
  </si>
  <si>
    <t>PAYE balancing payment for 2011/12</t>
  </si>
  <si>
    <t>Clerks Salary July</t>
  </si>
  <si>
    <t>Lengthsman July</t>
  </si>
  <si>
    <t>HALC Clerks training</t>
  </si>
  <si>
    <t>Liz Parry-Jones for laptop</t>
  </si>
  <si>
    <t>Brockhampton PC for Jubilee</t>
  </si>
  <si>
    <t>Clerks Salary Aug</t>
  </si>
  <si>
    <t>Clerks Salary Sept</t>
  </si>
  <si>
    <t>Lengthsman Aug &amp; Sep</t>
  </si>
  <si>
    <t>William Dereham laptop setup</t>
  </si>
  <si>
    <t>Mazars External audit</t>
  </si>
  <si>
    <t>Clerk Salary Oct</t>
  </si>
  <si>
    <t>Liz PJ Travel costs</t>
  </si>
  <si>
    <t>Clerk Salary Nov</t>
  </si>
  <si>
    <t>Clerk Salary Dec</t>
  </si>
  <si>
    <t>Clerk Salary Apr</t>
  </si>
  <si>
    <t>How Caple Parish Council</t>
  </si>
  <si>
    <t>HALC stationery &amp; training course</t>
  </si>
  <si>
    <t>Lengthsman Oct, Nov, Dec 2012</t>
  </si>
  <si>
    <t>Sollershope PCC churchyard maintenance</t>
  </si>
  <si>
    <t>Yatton PCC churchyard maintenance</t>
  </si>
  <si>
    <t>How Caple PCC churchyard maintenance</t>
  </si>
  <si>
    <t>Clerk Salary Jan</t>
  </si>
  <si>
    <t>s/o</t>
  </si>
  <si>
    <t xml:space="preserve">Minute </t>
  </si>
  <si>
    <t>12/41 ii</t>
  </si>
  <si>
    <t>12/41 iv</t>
  </si>
  <si>
    <t>12/41 v</t>
  </si>
  <si>
    <t>12/41 iii</t>
  </si>
  <si>
    <t>12/53  iii a</t>
  </si>
  <si>
    <t>12/53 iii b</t>
  </si>
  <si>
    <t>12/53 iii c</t>
  </si>
  <si>
    <t>12/53 iii e</t>
  </si>
  <si>
    <t>12/53 iii d</t>
  </si>
  <si>
    <t>12/67.</t>
  </si>
  <si>
    <t>12/76 c</t>
  </si>
  <si>
    <t>12/93 iii</t>
  </si>
  <si>
    <t>Lengthsman Jan</t>
  </si>
  <si>
    <t>Clerk Salary Feb</t>
  </si>
  <si>
    <t>Clerk Salary Mar</t>
  </si>
  <si>
    <t>13/6 iv</t>
  </si>
  <si>
    <t>Cash Book 2012/13 as at 31 March 2013</t>
  </si>
  <si>
    <t>Lengthsman Mar</t>
  </si>
  <si>
    <t>Lengthsman Feb</t>
  </si>
  <si>
    <t>PAYE RTI Training course</t>
  </si>
  <si>
    <t>PAYE 6 Jul 12 to 5 Oct 12</t>
  </si>
  <si>
    <t>PAYE 6 Apr 12 to 5 July 12</t>
  </si>
  <si>
    <t>PAYE 6 Jan 13 to 5 Apr 13</t>
  </si>
  <si>
    <t>PAYE 6 Oct 12 to 5 Jan 12</t>
  </si>
  <si>
    <t>CAB donation</t>
  </si>
  <si>
    <t>How Caple, Sollershope and Yatton Parish Council</t>
  </si>
  <si>
    <t>ICO Annual Registration</t>
  </si>
  <si>
    <t>J Moore Lengthsman duties April</t>
  </si>
  <si>
    <t>E Parry-Jones Clerk duties April</t>
  </si>
  <si>
    <t>E Parry-Jones Clerk duties May</t>
  </si>
  <si>
    <t>AoN Insurance premium</t>
  </si>
  <si>
    <t>E Parry-Jones additional salary Apr &amp; May</t>
  </si>
  <si>
    <t>4th Qtr 2012/13 Lengthsman Funding</t>
  </si>
  <si>
    <t>HMRC VAT refund June 2010-Apr 2013</t>
  </si>
  <si>
    <t>HALC Annual Subscription</t>
  </si>
  <si>
    <t>E Parry-Jones Clerk duties June</t>
  </si>
  <si>
    <t>HALC Finance Seminar</t>
  </si>
  <si>
    <t>Internal Audit</t>
  </si>
  <si>
    <t>E Parry-Jones additional salary and expenses</t>
  </si>
  <si>
    <t xml:space="preserve">Lengthsman Funding Apr - Dec 2013 </t>
  </si>
  <si>
    <t>J Moore Lengthsman duties May &amp; June</t>
  </si>
  <si>
    <t>E Pary-Jones Clerk duties July</t>
  </si>
  <si>
    <t>E Parry-Jones Clerk duties August</t>
  </si>
  <si>
    <t>Repayment of salary due to NatWest error</t>
  </si>
  <si>
    <t xml:space="preserve">E Parry- Jones additional salary NatWest error </t>
  </si>
  <si>
    <t>How Caple Grange room hire &amp; refreshments</t>
  </si>
  <si>
    <t>J Moore Lengthsman duties July &amp; August</t>
  </si>
  <si>
    <t>HALC CiLCA training course</t>
  </si>
  <si>
    <t>E Parry-Jones additional hours &amp; expenses</t>
  </si>
  <si>
    <t>E Parry-Jones Clerk duties Sept</t>
  </si>
  <si>
    <t>PAYE 6 July - 5 Oct</t>
  </si>
  <si>
    <t>E Parry-Jones Clerk duties Oct</t>
  </si>
  <si>
    <t>Contribution for use of laptop</t>
  </si>
  <si>
    <t>VAT Refund</t>
  </si>
  <si>
    <t>J Moore Lengthsman duties Sept &amp; Oct</t>
  </si>
  <si>
    <t>HALC NDP seminar</t>
  </si>
  <si>
    <t>E Parry-Jones Clerk duties November</t>
  </si>
  <si>
    <t>E Parry-Jones Clerk duties December</t>
  </si>
  <si>
    <t>J Moore Lengthsman duties Nov &amp; Dec</t>
  </si>
  <si>
    <t>PAYE 06 Oct - 05 Dec</t>
  </si>
  <si>
    <t>E Parry-Jones 1% pay rise from 1 April</t>
  </si>
  <si>
    <t>E Parry-Jones Clerk duties Jan</t>
  </si>
  <si>
    <t>E Parry-Jones Clerk duties Feb</t>
  </si>
  <si>
    <t>Cash Book 2013/14   AS AT YEAR END 31/03/14</t>
  </si>
  <si>
    <t>E Parry-Jones Clerk duties Mar</t>
  </si>
  <si>
    <t>Jeremy Moore Lengthsman duties Jan &amp; Feb</t>
  </si>
  <si>
    <t>HALC reference material</t>
  </si>
  <si>
    <t>Hoople parishes address lists</t>
  </si>
  <si>
    <t>E Parr-Jones petty cash</t>
  </si>
  <si>
    <t>Training bursary</t>
  </si>
  <si>
    <t>DD</t>
  </si>
  <si>
    <t>HALC annual subscription</t>
  </si>
  <si>
    <t>ICO annual registration fee</t>
  </si>
  <si>
    <t>Lengthsman 4th qtr funding 2013/14</t>
  </si>
  <si>
    <t>J Moore Lengthsman duties Mar, Apr, May</t>
  </si>
  <si>
    <t>Aon Insurance renewal</t>
  </si>
  <si>
    <t>How Caple Grange meeting rm hire</t>
  </si>
  <si>
    <t>E Parry-Jones CiLCA registration fee</t>
  </si>
  <si>
    <t>J Moore Lengthsman duties June</t>
  </si>
  <si>
    <t>Ian Binns internal audit</t>
  </si>
  <si>
    <t>E Parry-Jones for Petty Cash</t>
  </si>
  <si>
    <t>E Parry-Jones Clerk duties July</t>
  </si>
  <si>
    <t>SO</t>
  </si>
  <si>
    <t>E Parry-Jones Clerk duties Aug</t>
  </si>
  <si>
    <t xml:space="preserve">Lengthsman funding Apr - Dec </t>
  </si>
  <si>
    <t>E Parry-Jones Additional hrs Mar-July NDP</t>
  </si>
  <si>
    <t>E Parry-Jones Sept salary</t>
  </si>
  <si>
    <t>E Parry-Jones Oct salary</t>
  </si>
  <si>
    <t xml:space="preserve">HALC </t>
  </si>
  <si>
    <t>E Parry-Jones Clerk duties Nov</t>
  </si>
  <si>
    <t>E Parry-Jones Clerk duties Dec</t>
  </si>
  <si>
    <t>NDP grant funding</t>
  </si>
  <si>
    <t>Sollershope PCC churchyard upkeep 2013 &amp; '14</t>
  </si>
  <si>
    <t>How Caple PCC churchyard upkeep 2013 &amp; '14</t>
  </si>
  <si>
    <t>Yatton PCC churyard upkeep 2013 &amp; '14</t>
  </si>
  <si>
    <t>J Moore Lengthsman duties November</t>
  </si>
  <si>
    <t>J Moore Lengthsman duties December</t>
  </si>
  <si>
    <t xml:space="preserve">E Parry-Jones Stationery and expenses </t>
  </si>
  <si>
    <t>HMRC PAYE 06/10/14 - 05/01/15</t>
  </si>
  <si>
    <t>E Parry-Jones Clerk duties January</t>
  </si>
  <si>
    <t>J Moore Lengthsman duties January</t>
  </si>
  <si>
    <t>E Parry-Jones Clerk duties February</t>
  </si>
  <si>
    <t xml:space="preserve">J Moore Lenghtsman duties February </t>
  </si>
  <si>
    <t xml:space="preserve">E Parry-Jones back dated pay rise </t>
  </si>
  <si>
    <t>Cleared</t>
  </si>
  <si>
    <t>Y</t>
  </si>
  <si>
    <t>E Parry-Jones Clerk duties March</t>
  </si>
  <si>
    <t>Cash Book 2014/15   AS AT 31/03/2015</t>
  </si>
  <si>
    <t>Jeremy Moore Lengthsman duties March</t>
  </si>
  <si>
    <t>How Caple Grange venue hire 2014/15</t>
  </si>
  <si>
    <t>HALC Annual subscription</t>
  </si>
  <si>
    <t>William Dereham Computer maintenance</t>
  </si>
  <si>
    <t>Aon Insurance premium</t>
  </si>
  <si>
    <t>CDF Return of unused NDP grant</t>
  </si>
  <si>
    <t>GV Webdesign</t>
  </si>
  <si>
    <t>Precept and Council Tax Grant</t>
  </si>
  <si>
    <t>E Parry-Jones Salary April</t>
  </si>
  <si>
    <t>E Parry-Jones Salary May</t>
  </si>
  <si>
    <t>E Parry-Jones Salary June</t>
  </si>
  <si>
    <t>Jeremy Moore Lengthsman duties Apr, May, Jun</t>
  </si>
  <si>
    <t>cleared</t>
  </si>
  <si>
    <t>E Parry-Jones Salary July</t>
  </si>
  <si>
    <t>E Parry-Jones Salary August</t>
  </si>
  <si>
    <t>Grant Thornton</t>
  </si>
  <si>
    <t>HALC Audit briefing</t>
  </si>
  <si>
    <t>NDP Grant</t>
  </si>
  <si>
    <t>Jeremy Moore Lengthsman July August</t>
  </si>
  <si>
    <t>Jeremy Moore Lengthsman Sept &amp; Oct</t>
  </si>
  <si>
    <t>Ian Binns Internal Audit</t>
  </si>
  <si>
    <t>E Parry-Jones NDP Expenses</t>
  </si>
  <si>
    <t>NDP</t>
  </si>
  <si>
    <t xml:space="preserve">E Parry-Jones Clerk duties December </t>
  </si>
  <si>
    <t>Jeremy Moore Lengthsman  Nov &amp; Dec</t>
  </si>
  <si>
    <t>HALC refernce book (1/3rd £56.25)</t>
  </si>
  <si>
    <t xml:space="preserve">Hoople Map plotting </t>
  </si>
  <si>
    <t>Cash Book 2015/16   AS AT 31/03/2016</t>
  </si>
  <si>
    <t>Jeremy Moore Lengthsman Jan &amp; Feb</t>
  </si>
  <si>
    <t>HALC Annual subscription &amp; training</t>
  </si>
  <si>
    <t>ICO Annual registration</t>
  </si>
  <si>
    <t>Herefordshire Council election expenses</t>
  </si>
  <si>
    <t>E Parry-Jones Clerk's salary March</t>
  </si>
  <si>
    <t>E Parry-Jones SLCC sub and PAYE</t>
  </si>
  <si>
    <t>Lenghtsman funding 2015/16</t>
  </si>
  <si>
    <t>E Parry-Jones Clerk's salary April</t>
  </si>
  <si>
    <t>Lengthsman &amp; P3</t>
  </si>
  <si>
    <t>Data Orchard NDP Analysis</t>
  </si>
  <si>
    <t>PIP NDP questionnaire printing</t>
  </si>
  <si>
    <t>Colemans NDP stationery</t>
  </si>
  <si>
    <t>E Glover NDP expenses</t>
  </si>
  <si>
    <t>P Jackson NDP expenses</t>
  </si>
  <si>
    <t>L Newman NDP expenses</t>
  </si>
  <si>
    <t>B Morris NDP expenses</t>
  </si>
  <si>
    <t>How Caple Grange Venue hire</t>
  </si>
  <si>
    <t>Aon Insurance</t>
  </si>
  <si>
    <t>Groundworks NDP grant return</t>
  </si>
  <si>
    <t>E Parry-Jones Clerk's salary May</t>
  </si>
  <si>
    <t>E Parry-Jones Clerk's salary June</t>
  </si>
  <si>
    <t>Lengthsman May &amp; June</t>
  </si>
  <si>
    <t>E Parry-Jones Addt. Hrs &amp; SLCC subscription</t>
  </si>
  <si>
    <t>Ian Binns Internal Auditor</t>
  </si>
  <si>
    <t>Golden Valley Web Design</t>
  </si>
  <si>
    <t>William Dereham Laptop repair</t>
  </si>
  <si>
    <t>E Parry-Jones Clerk's salary July</t>
  </si>
  <si>
    <t>E Parry-Jones Clerk's salary Aug</t>
  </si>
  <si>
    <t>Lengthsman July &amp; Aug</t>
  </si>
  <si>
    <t>How Caple PCC for Churchyard up-keep 2015 &amp; 2016</t>
  </si>
  <si>
    <t>Sollershope PCC for Churchyard up-keep 2015 &amp; 2016</t>
  </si>
  <si>
    <t>Yatton PCC for Churchyard up-keep 2015 &amp; 2016</t>
  </si>
  <si>
    <t>PIP Newsletter printing</t>
  </si>
  <si>
    <t>E Parry-Jones Clerk's salary September</t>
  </si>
  <si>
    <t xml:space="preserve">E Parry-Jones Clerk's salary October </t>
  </si>
  <si>
    <t xml:space="preserve">E Parry-Jones Clerk's salary November </t>
  </si>
  <si>
    <t>E Parry-Jones Clerk's salary Dec</t>
  </si>
  <si>
    <t>Jeremy Moore Lengthsman November &amp; Dec</t>
  </si>
  <si>
    <t>E Parry-Jones Additional hrs and stationery</t>
  </si>
  <si>
    <t>Lengthsman Funding qtrs 1 &amp; 2</t>
  </si>
  <si>
    <t>E Parry-Jones Clerk's salary Jan</t>
  </si>
  <si>
    <t>Lengthsman Funding qtr 3</t>
  </si>
  <si>
    <t>E Parry-Jones Clerk's salary Feb</t>
  </si>
  <si>
    <t>Jeremy Moore Lengthsman January &amp; February</t>
  </si>
  <si>
    <t>Oliver Sandeman P3 PROW survey</t>
  </si>
  <si>
    <t>PiP Hereford Newsletter printing</t>
  </si>
  <si>
    <t>17/35 c</t>
  </si>
  <si>
    <t>Cash Book 2016/17   AS AT 31/03/2017</t>
  </si>
  <si>
    <t>47/16 d</t>
  </si>
  <si>
    <t>50/16 b</t>
  </si>
  <si>
    <t>69/16 b</t>
  </si>
  <si>
    <t>88/16 c</t>
  </si>
  <si>
    <t>115/16 d</t>
  </si>
  <si>
    <t>17/12 d</t>
  </si>
  <si>
    <t>Oliver Sandeman, P3 works</t>
  </si>
  <si>
    <t>E Parry-Jones, Clerk salary April</t>
  </si>
  <si>
    <t>How Caple Grange, venue hire 2016/17</t>
  </si>
  <si>
    <t>William Dereham, Computer maintenance</t>
  </si>
  <si>
    <t>GV Web Design, annual hosting</t>
  </si>
  <si>
    <t>Hereford Industrial Supplies, saltbins</t>
  </si>
  <si>
    <t>HALC, group training</t>
  </si>
  <si>
    <t>HALC, annual sub</t>
  </si>
  <si>
    <t>Aon, Insurance premium</t>
  </si>
  <si>
    <t>Jeremy Moore, Lengthsman March &amp; April</t>
  </si>
  <si>
    <t>Groundworks, return of unspent grant</t>
  </si>
  <si>
    <t>VAT refund</t>
  </si>
  <si>
    <t>Kings Caple contribution computer maintenance</t>
  </si>
  <si>
    <t>E Parry-Jones, Clerk salary May</t>
  </si>
  <si>
    <t>E Parry-Jones, Clerk's salary June</t>
  </si>
  <si>
    <t>Ian Binns, Internal audit</t>
  </si>
  <si>
    <t>Jeremy Moore, Lengthsman May</t>
  </si>
  <si>
    <t>E Parry-Jones, salary increment &amp; expenses</t>
  </si>
  <si>
    <t>Bernard Morris, NDP expenses</t>
  </si>
  <si>
    <t>Elizabeth Glover, NDP expenses</t>
  </si>
  <si>
    <t>Lois Newman, NDP expenses</t>
  </si>
  <si>
    <t>Peter Jackson, NDP expenses</t>
  </si>
  <si>
    <t>Jeremy Moore, Lengthsman works June</t>
  </si>
  <si>
    <t>PiP Hereford, NDP printing &amp; newsletter</t>
  </si>
  <si>
    <t>E Parry-Jones, Clerk's salary July</t>
  </si>
  <si>
    <t>E Parry-Jones, Clerk's salary August</t>
  </si>
  <si>
    <t>Groundworks, NDP Grant</t>
  </si>
  <si>
    <t>Herefordshire Council, Lengthsman funding</t>
  </si>
  <si>
    <t>Peter Jackson, NDP expenses CANCELLED</t>
  </si>
  <si>
    <t>Peter Jackson, NDP expenses RE-ISSUED</t>
  </si>
  <si>
    <t>Jeremy Moore, Lengthsman works July &amp; Aug</t>
  </si>
  <si>
    <t xml:space="preserve">E Parry-Jones, Clerk's salary September </t>
  </si>
  <si>
    <t>E Parry-Jones, Clerk's salary October</t>
  </si>
  <si>
    <t>Jeremy Moore, Lengthsman works Sept &amp; Oct</t>
  </si>
  <si>
    <t>HALC, training</t>
  </si>
  <si>
    <t>Caple Forge, new noticeboard Yatton</t>
  </si>
  <si>
    <t>Grant Thornton, Audit</t>
  </si>
  <si>
    <t>Sollershope PCC, churchyard maintenance</t>
  </si>
  <si>
    <t>E Parry-Jones, Clerk's salary Nov</t>
  </si>
  <si>
    <t>E Parry-Jones, Clerk's salary Dec</t>
  </si>
  <si>
    <t>DJN Planning, NDP Basic Conditions Statement</t>
  </si>
  <si>
    <t>Jeremy Moore, Lenghtsman works Nov &amp; Dec</t>
  </si>
  <si>
    <t>E Parry-Jones, salary increment Oct, Nov &amp; Dec</t>
  </si>
  <si>
    <t>How Caple PCC, churchyard maintenance</t>
  </si>
  <si>
    <t>E Parry-Jones, Clerk's salary Jan</t>
  </si>
  <si>
    <t>N/A</t>
  </si>
  <si>
    <t>Yatton PCC</t>
  </si>
  <si>
    <t>E Parry-Jones, Clerk's salary Feb</t>
  </si>
  <si>
    <t>Jeremy Moore, Lengthsman works Jan &amp; Feb</t>
  </si>
  <si>
    <t>How Caple Grange, venue hire 2017/18</t>
  </si>
  <si>
    <t>E Parry-Jones, salary incr, laptop repay &amp; exps</t>
  </si>
  <si>
    <t>Transparency Grant</t>
  </si>
  <si>
    <t>Transp. Grant</t>
  </si>
  <si>
    <t>Cash Book 2017/18   AS AT 31/03/18</t>
  </si>
  <si>
    <t>GV Web Design, website build CANCELLED</t>
  </si>
  <si>
    <t>E Parry-Jones, Clerk's salary Mar</t>
  </si>
  <si>
    <t>17/53 f</t>
  </si>
  <si>
    <t>17/53 e</t>
  </si>
  <si>
    <t>17/69 c</t>
  </si>
  <si>
    <t>17/82 e</t>
  </si>
  <si>
    <t>17/82 d</t>
  </si>
  <si>
    <t>17/98 d</t>
  </si>
  <si>
    <t>18/13 e</t>
  </si>
  <si>
    <t>18/13 d</t>
  </si>
  <si>
    <t>18/35 c</t>
  </si>
  <si>
    <t>Current A/C and Petty Cash Balance</t>
  </si>
  <si>
    <t>Current Acc</t>
  </si>
  <si>
    <t>Petty Cash</t>
  </si>
  <si>
    <t>balance b/f</t>
  </si>
  <si>
    <t>B/Fwd</t>
  </si>
  <si>
    <t>Bank Acc</t>
  </si>
  <si>
    <t>B/fwd</t>
  </si>
  <si>
    <t>Herefordshire Council precept #1</t>
  </si>
  <si>
    <t>E Glover, NDP expenses</t>
  </si>
  <si>
    <t>L Newman, NDP expenses</t>
  </si>
  <si>
    <t>B Morris, NDP expenses</t>
  </si>
  <si>
    <t>PiP Hereford, newsletter printing</t>
  </si>
  <si>
    <t>Clerk's salary increment, April and expenses</t>
  </si>
  <si>
    <t>BHIB, Insurance premium 2018/19</t>
  </si>
  <si>
    <t>Jeremy Moore Lengthsman March</t>
  </si>
  <si>
    <t>Clerk's salary May</t>
  </si>
  <si>
    <t>Herefordshire Council, Lengthsman funding '17/18</t>
  </si>
  <si>
    <t>Clerk's salary, June</t>
  </si>
  <si>
    <t>Groundworks.  Unused NDP grant return</t>
  </si>
  <si>
    <t>E Parry-Jones SLCC subscription</t>
  </si>
  <si>
    <t>Clerk's salary July</t>
  </si>
  <si>
    <t>Clerk's salary August</t>
  </si>
  <si>
    <t>Jeremy Moore Lengthsman April &amp; P3 Scheme</t>
  </si>
  <si>
    <t>Jeremy Moore, Lengthsman Aug &amp; P3 Scheme</t>
  </si>
  <si>
    <t>Clerk's salary Sept</t>
  </si>
  <si>
    <t>E Parry-Jones salary increment May-Aug</t>
  </si>
  <si>
    <t>Precept #2</t>
  </si>
  <si>
    <t>Clerk's salary Oct</t>
  </si>
  <si>
    <t>Jeremy Moore, Lengthsman works September</t>
  </si>
  <si>
    <t>Clerk's salary increment,  Sept-Oct and expenses</t>
  </si>
  <si>
    <t>Terry Griffiths, Lengthsman Works July</t>
  </si>
  <si>
    <t>Clerk's salary</t>
  </si>
  <si>
    <t>y</t>
  </si>
  <si>
    <t>Jeremy Moore Lengthsman Oct/Nov</t>
  </si>
  <si>
    <t>Sollershope PC Church Donation</t>
  </si>
  <si>
    <t>How Caple PC Church Donation</t>
  </si>
  <si>
    <t>Yatton PC Church Donation</t>
  </si>
  <si>
    <t>E Parry Jones Sal December</t>
  </si>
  <si>
    <t>PiP Hereford, Brochure NDP</t>
  </si>
  <si>
    <t>Jeremy Moore Lengthsman Dec Jan Feb</t>
  </si>
  <si>
    <t>Mr P Partridge Audit</t>
  </si>
  <si>
    <t>L Parry Jones Sal &amp; Exps</t>
  </si>
  <si>
    <t>Information Commissioner Data Protection</t>
  </si>
  <si>
    <t>Bacs</t>
  </si>
  <si>
    <t>Yatton PC Notice board</t>
  </si>
  <si>
    <t>Rec</t>
  </si>
  <si>
    <t>as at 31.03.2019</t>
  </si>
  <si>
    <t>Cash Book as at 31/03/2019</t>
  </si>
  <si>
    <t>j</t>
  </si>
  <si>
    <t>Wye Valley Host</t>
  </si>
  <si>
    <t>HALC</t>
  </si>
  <si>
    <t>Total receipts  +</t>
  </si>
  <si>
    <t>Total payments -</t>
  </si>
  <si>
    <t>VAT to reclaim</t>
  </si>
  <si>
    <t>Other Receipts</t>
  </si>
  <si>
    <t xml:space="preserve">Web site </t>
  </si>
  <si>
    <t>Current Account</t>
  </si>
  <si>
    <t>Detail</t>
  </si>
  <si>
    <t>date</t>
  </si>
  <si>
    <t>Balanced</t>
  </si>
  <si>
    <t>Autela Payroll Services</t>
  </si>
  <si>
    <t>Brockhampton Village Hall</t>
  </si>
  <si>
    <t>Reconciled</t>
  </si>
  <si>
    <t>Clerks sal inc PAYE</t>
  </si>
  <si>
    <t>Admin/Office Consumables</t>
  </si>
  <si>
    <t xml:space="preserve">Audit/Insurance </t>
  </si>
  <si>
    <t>Terry Griffiths Contracts</t>
  </si>
  <si>
    <t>09.4.24</t>
  </si>
  <si>
    <t>HC - Lengthsman</t>
  </si>
  <si>
    <t>18.4.24</t>
  </si>
  <si>
    <t>West Mercia Police Grant</t>
  </si>
  <si>
    <t>19.4.24</t>
  </si>
  <si>
    <t>HC - Precept</t>
  </si>
  <si>
    <t>14.5.24</t>
  </si>
  <si>
    <t>Wyehost Ltd</t>
  </si>
  <si>
    <t>HMRC (23/24 Q4 PAYE)</t>
  </si>
  <si>
    <t>Helen Tinson (Clerk Salary March)</t>
  </si>
  <si>
    <t>Helen Tinson (Clerk Salary April)</t>
  </si>
  <si>
    <t>HP Instant Ink (March)</t>
  </si>
  <si>
    <t>HP Instant Ink (April)</t>
  </si>
  <si>
    <t xml:space="preserve">Phil Partridge </t>
  </si>
  <si>
    <t>Clear Councils</t>
  </si>
  <si>
    <t>Helen Tinson (Clerk Salary May)</t>
  </si>
  <si>
    <t>25.6.24</t>
  </si>
  <si>
    <t>Helen Tinson (Clerk Salary June)</t>
  </si>
  <si>
    <t>HMRC (24/25 Q1)</t>
  </si>
  <si>
    <t>13.5.24</t>
  </si>
  <si>
    <t>ICO</t>
  </si>
  <si>
    <t>5.6.24</t>
  </si>
  <si>
    <t>24.6.24</t>
  </si>
  <si>
    <t>10.6.24</t>
  </si>
  <si>
    <t>Reserve account Interest</t>
  </si>
  <si>
    <t>22.7.24</t>
  </si>
  <si>
    <t>Wyenet Internet Services</t>
  </si>
  <si>
    <t>HMRC (PAYE July)</t>
  </si>
  <si>
    <t>Herefordshire Heartstart</t>
  </si>
  <si>
    <t>25.7.24</t>
  </si>
  <si>
    <t>Helen Tinson (Clerk Salary July)</t>
  </si>
  <si>
    <t>HP Instant Ink (June/July)</t>
  </si>
  <si>
    <t>9.7.24</t>
  </si>
  <si>
    <t>9.8.24</t>
  </si>
  <si>
    <t>HMRC (PAYE August)</t>
  </si>
  <si>
    <t>PiP Printing</t>
  </si>
  <si>
    <t>Helen Tinson (August Salary)</t>
  </si>
  <si>
    <t>3.9.24</t>
  </si>
  <si>
    <t>16.9.24</t>
  </si>
  <si>
    <t>20.9.24</t>
  </si>
  <si>
    <t>25.9.24</t>
  </si>
  <si>
    <t>Helen Tinson (Sept Salary)</t>
  </si>
  <si>
    <t>HMRC (PAYE Sept)</t>
  </si>
  <si>
    <t>30.9.24</t>
  </si>
  <si>
    <t>HMRC VAT Reclaim 23/24</t>
  </si>
  <si>
    <t>Yatton Churchyard</t>
  </si>
  <si>
    <t>How Caple Churchyard</t>
  </si>
  <si>
    <t>Sollershope Churchyard</t>
  </si>
  <si>
    <t>9.10.24</t>
  </si>
  <si>
    <t>9.9.24</t>
  </si>
  <si>
    <t>31.10.24</t>
  </si>
  <si>
    <t>Helen Tinson (Oct Salary)</t>
  </si>
  <si>
    <t>HP Instant Ink (Sept/Oct)</t>
  </si>
  <si>
    <t>HP Instant Ink (Aug)</t>
  </si>
  <si>
    <t>HMRC (PAYE Dec)</t>
  </si>
  <si>
    <t>Helen Tinson (Nov Salary)</t>
  </si>
  <si>
    <t>Herefordshire Council (SID Bases)</t>
  </si>
  <si>
    <t>11.11.24</t>
  </si>
  <si>
    <t>9.12.24</t>
  </si>
  <si>
    <t>HMRC (PAYE Sept/Oct) Sept paid twice</t>
  </si>
  <si>
    <t>HMRC (PAYE Nov)</t>
  </si>
  <si>
    <t>8.1.25</t>
  </si>
  <si>
    <t>Helen Tinson (Dec Salary)</t>
  </si>
  <si>
    <t>HP Instant Ink (Nov/Dec)</t>
  </si>
  <si>
    <t>Helen Tinson (Jan Salary)</t>
  </si>
  <si>
    <t>HMRC (PAYE Jan - less Sept overpayment)</t>
  </si>
  <si>
    <t>27.1.25</t>
  </si>
  <si>
    <t>28.2.25</t>
  </si>
  <si>
    <t>HMRC (PAYE Feb)</t>
  </si>
  <si>
    <t>Helen Tinson (Feb Salary)</t>
  </si>
  <si>
    <t>9.1.25</t>
  </si>
  <si>
    <t>10.2.25</t>
  </si>
  <si>
    <t>10.3.25</t>
  </si>
  <si>
    <t>12.3.25</t>
  </si>
  <si>
    <t>Cheltenham Motor Club Donation</t>
  </si>
  <si>
    <t>Donation towards SID bases</t>
  </si>
  <si>
    <t>18.3.25</t>
  </si>
  <si>
    <t>Bank Service Charge</t>
  </si>
  <si>
    <t>24.3.25</t>
  </si>
  <si>
    <t>24,3,25</t>
  </si>
  <si>
    <t>25.3.25</t>
  </si>
  <si>
    <t>Helen Tinson (March salary)</t>
  </si>
  <si>
    <t>HMRC (PAYE March)</t>
  </si>
  <si>
    <t>23/24 grant funding</t>
  </si>
  <si>
    <t>Current A/C Balance @ 31/3/25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</si>
</sst>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;[Red]&quot;£&quot;#,##0.00"/>
    <numFmt numFmtId="165" formatCode="d/m/yy;@"/>
    <numFmt numFmtId="166" formatCode="0.00_ ;[Red]\-0.00\ "/>
    <numFmt numFmtId="167" formatCode="#,##0.00;[Red]#,##0.00"/>
  </numFmts>
  <fonts count="48" x14ac:knownFonts="1">
    <font>
      <sz val="11"/>
      <color theme="1"/>
      <name val="Calibri"/>
      <family val="2"/>
      <scheme val="minor"/>
    </font>
    <font>
      <b/>
      <sz val="14"/>
      <color indexed="8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4"/>
      <color indexed="8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11"/>
      <color indexed="8"/>
      <name val="Arial"/>
      <family val="2"/>
    </font>
    <font>
      <b/>
      <i/>
      <sz val="11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 val="singleAccounting"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Cambria"/>
      <family val="1"/>
      <scheme val="major"/>
    </font>
    <font>
      <sz val="11"/>
      <color indexed="8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name val="Cambria"/>
      <family val="1"/>
      <scheme val="major"/>
    </font>
    <font>
      <b/>
      <sz val="11"/>
      <color indexed="8"/>
      <name val="Cambria"/>
      <family val="1"/>
      <scheme val="major"/>
    </font>
    <font>
      <i/>
      <sz val="11"/>
      <color indexed="8"/>
      <name val="Cambria"/>
      <family val="1"/>
      <scheme val="major"/>
    </font>
    <font>
      <sz val="11"/>
      <color rgb="FFFF0000"/>
      <name val="Cambria"/>
      <family val="1"/>
      <scheme val="major"/>
    </font>
    <font>
      <b/>
      <sz val="11"/>
      <color rgb="FFFF0000"/>
      <name val="Cambria"/>
      <family val="1"/>
      <scheme val="major"/>
    </font>
    <font>
      <sz val="11"/>
      <color theme="4"/>
      <name val="Cambria"/>
      <family val="1"/>
      <scheme val="major"/>
    </font>
    <font>
      <sz val="11"/>
      <color rgb="FF0070C0"/>
      <name val="Cambria"/>
      <family val="1"/>
      <scheme val="major"/>
    </font>
    <font>
      <b/>
      <sz val="11"/>
      <color theme="4"/>
      <name val="Cambria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</cellStyleXfs>
  <cellXfs count="400">
    <xf numFmtId="0" fontId="0" fillId="0" borderId="0" xfId="0"/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164" fontId="3" fillId="0" borderId="0" xfId="0" applyNumberFormat="1" applyFont="1"/>
    <xf numFmtId="164" fontId="3" fillId="0" borderId="0" xfId="0" applyNumberFormat="1" applyFont="1" applyAlignment="1">
      <alignment horizontal="right"/>
    </xf>
    <xf numFmtId="14" fontId="4" fillId="0" borderId="0" xfId="0" applyNumberFormat="1" applyFont="1" applyAlignment="1" applyProtection="1">
      <alignment horizontal="left"/>
      <protection locked="0"/>
    </xf>
    <xf numFmtId="164" fontId="24" fillId="0" borderId="0" xfId="0" applyNumberFormat="1" applyFont="1"/>
    <xf numFmtId="164" fontId="24" fillId="0" borderId="0" xfId="0" applyNumberFormat="1" applyFont="1" applyAlignment="1">
      <alignment horizontal="right"/>
    </xf>
    <xf numFmtId="0" fontId="24" fillId="0" borderId="0" xfId="0" applyFont="1"/>
    <xf numFmtId="164" fontId="5" fillId="0" borderId="0" xfId="0" applyNumberFormat="1" applyFont="1"/>
    <xf numFmtId="164" fontId="5" fillId="0" borderId="1" xfId="0" applyNumberFormat="1" applyFont="1" applyBorder="1"/>
    <xf numFmtId="164" fontId="5" fillId="0" borderId="2" xfId="0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centerContinuous"/>
    </xf>
    <xf numFmtId="164" fontId="5" fillId="0" borderId="3" xfId="0" applyNumberFormat="1" applyFont="1" applyBorder="1" applyAlignment="1">
      <alignment horizontal="centerContinuous"/>
    </xf>
    <xf numFmtId="164" fontId="5" fillId="0" borderId="2" xfId="0" applyNumberFormat="1" applyFont="1" applyBorder="1" applyAlignment="1">
      <alignment horizontal="centerContinuous"/>
    </xf>
    <xf numFmtId="164" fontId="5" fillId="0" borderId="4" xfId="0" applyNumberFormat="1" applyFont="1" applyBorder="1"/>
    <xf numFmtId="164" fontId="5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2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2" fillId="4" borderId="5" xfId="0" applyNumberFormat="1" applyFont="1" applyFill="1" applyBorder="1"/>
    <xf numFmtId="0" fontId="2" fillId="4" borderId="5" xfId="0" applyFont="1" applyFill="1" applyBorder="1"/>
    <xf numFmtId="0" fontId="2" fillId="4" borderId="5" xfId="0" applyFont="1" applyFill="1" applyBorder="1" applyAlignment="1">
      <alignment horizontal="center"/>
    </xf>
    <xf numFmtId="164" fontId="6" fillId="2" borderId="6" xfId="0" applyNumberFormat="1" applyFont="1" applyFill="1" applyBorder="1" applyAlignment="1">
      <alignment horizontal="right"/>
    </xf>
    <xf numFmtId="164" fontId="6" fillId="2" borderId="7" xfId="1" applyNumberFormat="1" applyFont="1" applyFill="1" applyBorder="1" applyAlignment="1" applyProtection="1">
      <alignment horizontal="right"/>
    </xf>
    <xf numFmtId="2" fontId="2" fillId="4" borderId="8" xfId="0" applyNumberFormat="1" applyFont="1" applyFill="1" applyBorder="1"/>
    <xf numFmtId="2" fontId="2" fillId="4" borderId="5" xfId="0" applyNumberFormat="1" applyFont="1" applyFill="1" applyBorder="1"/>
    <xf numFmtId="2" fontId="2" fillId="4" borderId="7" xfId="0" applyNumberFormat="1" applyFont="1" applyFill="1" applyBorder="1"/>
    <xf numFmtId="164" fontId="6" fillId="4" borderId="9" xfId="0" applyNumberFormat="1" applyFont="1" applyFill="1" applyBorder="1" applyAlignment="1" applyProtection="1">
      <alignment horizontal="left"/>
      <protection locked="0"/>
    </xf>
    <xf numFmtId="8" fontId="6" fillId="2" borderId="0" xfId="1" applyNumberFormat="1" applyFont="1" applyFill="1" applyAlignment="1" applyProtection="1">
      <alignment horizontal="right"/>
    </xf>
    <xf numFmtId="164" fontId="6" fillId="3" borderId="0" xfId="0" applyNumberFormat="1" applyFont="1" applyFill="1" applyAlignment="1">
      <alignment horizontal="right"/>
    </xf>
    <xf numFmtId="164" fontId="25" fillId="4" borderId="0" xfId="0" applyNumberFormat="1" applyFont="1" applyFill="1" applyProtection="1">
      <protection locked="0"/>
    </xf>
    <xf numFmtId="164" fontId="6" fillId="2" borderId="0" xfId="1" applyNumberFormat="1" applyFont="1" applyFill="1" applyAlignment="1" applyProtection="1">
      <alignment horizontal="right"/>
    </xf>
    <xf numFmtId="164" fontId="25" fillId="4" borderId="9" xfId="0" applyNumberFormat="1" applyFont="1" applyFill="1" applyBorder="1" applyProtection="1">
      <protection locked="0"/>
    </xf>
    <xf numFmtId="164" fontId="6" fillId="4" borderId="10" xfId="0" applyNumberFormat="1" applyFont="1" applyFill="1" applyBorder="1" applyAlignment="1" applyProtection="1">
      <alignment horizontal="left"/>
      <protection locked="0"/>
    </xf>
    <xf numFmtId="49" fontId="6" fillId="4" borderId="10" xfId="0" applyNumberFormat="1" applyFont="1" applyFill="1" applyBorder="1" applyAlignment="1" applyProtection="1">
      <alignment horizontal="center"/>
      <protection locked="0"/>
    </xf>
    <xf numFmtId="2" fontId="6" fillId="4" borderId="8" xfId="0" applyNumberFormat="1" applyFont="1" applyFill="1" applyBorder="1" applyAlignment="1" applyProtection="1">
      <alignment horizontal="right"/>
      <protection locked="0"/>
    </xf>
    <xf numFmtId="2" fontId="6" fillId="4" borderId="5" xfId="0" applyNumberFormat="1" applyFont="1" applyFill="1" applyBorder="1" applyAlignment="1" applyProtection="1">
      <alignment horizontal="right"/>
      <protection locked="0"/>
    </xf>
    <xf numFmtId="2" fontId="6" fillId="4" borderId="7" xfId="0" applyNumberFormat="1" applyFont="1" applyFill="1" applyBorder="1" applyAlignment="1" applyProtection="1">
      <alignment horizontal="right"/>
      <protection locked="0"/>
    </xf>
    <xf numFmtId="2" fontId="6" fillId="4" borderId="8" xfId="1" applyNumberFormat="1" applyFont="1" applyFill="1" applyBorder="1" applyAlignment="1" applyProtection="1">
      <alignment horizontal="right"/>
      <protection locked="0"/>
    </xf>
    <xf numFmtId="2" fontId="6" fillId="4" borderId="5" xfId="1" applyNumberFormat="1" applyFont="1" applyFill="1" applyBorder="1" applyAlignment="1" applyProtection="1">
      <alignment horizontal="right"/>
      <protection locked="0"/>
    </xf>
    <xf numFmtId="2" fontId="6" fillId="4" borderId="7" xfId="1" applyNumberFormat="1" applyFont="1" applyFill="1" applyBorder="1" applyAlignment="1" applyProtection="1">
      <alignment horizontal="right"/>
      <protection locked="0"/>
    </xf>
    <xf numFmtId="164" fontId="6" fillId="4" borderId="11" xfId="0" applyNumberFormat="1" applyFont="1" applyFill="1" applyBorder="1" applyAlignment="1" applyProtection="1">
      <alignment horizontal="left"/>
      <protection locked="0"/>
    </xf>
    <xf numFmtId="164" fontId="6" fillId="2" borderId="0" xfId="0" applyNumberFormat="1" applyFont="1" applyFill="1" applyAlignment="1">
      <alignment horizontal="right"/>
    </xf>
    <xf numFmtId="14" fontId="6" fillId="0" borderId="0" xfId="0" applyNumberFormat="1" applyFont="1" applyAlignment="1" applyProtection="1">
      <alignment horizontal="left"/>
      <protection locked="0"/>
    </xf>
    <xf numFmtId="164" fontId="6" fillId="0" borderId="12" xfId="0" applyNumberFormat="1" applyFont="1" applyBorder="1" applyAlignment="1" applyProtection="1">
      <alignment horizontal="left"/>
      <protection locked="0"/>
    </xf>
    <xf numFmtId="164" fontId="6" fillId="0" borderId="13" xfId="0" applyNumberFormat="1" applyFont="1" applyBorder="1" applyAlignment="1" applyProtection="1">
      <alignment horizontal="center"/>
      <protection locked="0"/>
    </xf>
    <xf numFmtId="164" fontId="6" fillId="2" borderId="14" xfId="0" applyNumberFormat="1" applyFont="1" applyFill="1" applyBorder="1" applyAlignment="1">
      <alignment horizontal="right"/>
    </xf>
    <xf numFmtId="164" fontId="6" fillId="2" borderId="15" xfId="0" applyNumberFormat="1" applyFont="1" applyFill="1" applyBorder="1" applyAlignment="1">
      <alignment horizontal="right"/>
    </xf>
    <xf numFmtId="164" fontId="6" fillId="2" borderId="16" xfId="0" applyNumberFormat="1" applyFont="1" applyFill="1" applyBorder="1" applyAlignment="1">
      <alignment horizontal="right"/>
    </xf>
    <xf numFmtId="164" fontId="25" fillId="0" borderId="0" xfId="0" applyNumberFormat="1" applyFont="1"/>
    <xf numFmtId="164" fontId="6" fillId="0" borderId="0" xfId="0" applyNumberFormat="1" applyFont="1" applyAlignment="1" applyProtection="1">
      <alignment horizontal="right"/>
      <protection locked="0"/>
    </xf>
    <xf numFmtId="14" fontId="6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164" fontId="7" fillId="2" borderId="0" xfId="1" applyNumberFormat="1" applyFont="1" applyFill="1" applyBorder="1" applyProtection="1"/>
    <xf numFmtId="164" fontId="8" fillId="0" borderId="17" xfId="2" applyNumberFormat="1" applyFont="1" applyBorder="1" applyProtection="1"/>
    <xf numFmtId="164" fontId="7" fillId="0" borderId="0" xfId="0" applyNumberFormat="1" applyFont="1"/>
    <xf numFmtId="164" fontId="7" fillId="0" borderId="0" xfId="2" applyNumberFormat="1" applyFont="1" applyProtection="1"/>
    <xf numFmtId="164" fontId="7" fillId="0" borderId="17" xfId="2" applyNumberFormat="1" applyFont="1" applyBorder="1" applyProtection="1"/>
    <xf numFmtId="0" fontId="25" fillId="0" borderId="0" xfId="0" applyFont="1"/>
    <xf numFmtId="14" fontId="6" fillId="0" borderId="0" xfId="0" applyNumberFormat="1" applyFont="1" applyAlignment="1">
      <alignment horizontal="right"/>
    </xf>
    <xf numFmtId="0" fontId="2" fillId="0" borderId="0" xfId="0" applyFont="1"/>
    <xf numFmtId="164" fontId="1" fillId="0" borderId="0" xfId="0" applyNumberFormat="1" applyFont="1" applyAlignment="1">
      <alignment horizontal="left"/>
    </xf>
    <xf numFmtId="164" fontId="7" fillId="2" borderId="17" xfId="2" applyNumberFormat="1" applyFont="1" applyFill="1" applyBorder="1" applyProtection="1"/>
    <xf numFmtId="8" fontId="6" fillId="0" borderId="0" xfId="0" applyNumberFormat="1" applyFont="1" applyAlignment="1" applyProtection="1">
      <alignment horizontal="right"/>
      <protection locked="0"/>
    </xf>
    <xf numFmtId="164" fontId="6" fillId="2" borderId="18" xfId="0" applyNumberFormat="1" applyFont="1" applyFill="1" applyBorder="1" applyAlignment="1">
      <alignment horizontal="right"/>
    </xf>
    <xf numFmtId="164" fontId="6" fillId="0" borderId="18" xfId="0" applyNumberFormat="1" applyFont="1" applyBorder="1" applyAlignment="1">
      <alignment horizontal="right"/>
    </xf>
    <xf numFmtId="14" fontId="25" fillId="0" borderId="0" xfId="0" applyNumberFormat="1" applyFont="1"/>
    <xf numFmtId="8" fontId="25" fillId="0" borderId="0" xfId="0" applyNumberFormat="1" applyFont="1"/>
    <xf numFmtId="14" fontId="1" fillId="0" borderId="0" xfId="0" applyNumberFormat="1" applyFont="1" applyAlignment="1">
      <alignment horizontal="left"/>
    </xf>
    <xf numFmtId="14" fontId="6" fillId="0" borderId="15" xfId="0" applyNumberFormat="1" applyFont="1" applyBorder="1" applyAlignment="1" applyProtection="1">
      <alignment horizontal="left" wrapText="1"/>
      <protection locked="0"/>
    </xf>
    <xf numFmtId="164" fontId="6" fillId="0" borderId="16" xfId="0" applyNumberFormat="1" applyFont="1" applyBorder="1" applyAlignment="1" applyProtection="1">
      <alignment horizontal="left" wrapText="1"/>
      <protection locked="0"/>
    </xf>
    <xf numFmtId="164" fontId="6" fillId="0" borderId="16" xfId="0" applyNumberFormat="1" applyFont="1" applyBorder="1" applyAlignment="1" applyProtection="1">
      <alignment horizontal="center" wrapText="1"/>
      <protection locked="0"/>
    </xf>
    <xf numFmtId="49" fontId="6" fillId="0" borderId="16" xfId="0" applyNumberFormat="1" applyFont="1" applyBorder="1" applyAlignment="1" applyProtection="1">
      <alignment horizontal="center" wrapText="1"/>
      <protection locked="0"/>
    </xf>
    <xf numFmtId="164" fontId="6" fillId="2" borderId="15" xfId="0" applyNumberFormat="1" applyFont="1" applyFill="1" applyBorder="1" applyAlignment="1" applyProtection="1">
      <alignment horizontal="center" wrapText="1"/>
      <protection locked="0"/>
    </xf>
    <xf numFmtId="164" fontId="6" fillId="2" borderId="14" xfId="0" applyNumberFormat="1" applyFont="1" applyFill="1" applyBorder="1" applyAlignment="1" applyProtection="1">
      <alignment horizontal="center" wrapText="1"/>
      <protection locked="0"/>
    </xf>
    <xf numFmtId="164" fontId="6" fillId="0" borderId="15" xfId="0" applyNumberFormat="1" applyFont="1" applyBorder="1" applyAlignment="1" applyProtection="1">
      <alignment horizontal="center" wrapText="1"/>
      <protection locked="0"/>
    </xf>
    <xf numFmtId="164" fontId="25" fillId="0" borderId="14" xfId="0" applyNumberFormat="1" applyFont="1" applyBorder="1" applyAlignment="1">
      <alignment horizontal="center" wrapText="1"/>
    </xf>
    <xf numFmtId="164" fontId="6" fillId="0" borderId="14" xfId="0" applyNumberFormat="1" applyFont="1" applyBorder="1" applyAlignment="1" applyProtection="1">
      <alignment horizontal="center" wrapText="1"/>
      <protection locked="0"/>
    </xf>
    <xf numFmtId="164" fontId="6" fillId="0" borderId="17" xfId="0" applyNumberFormat="1" applyFont="1" applyBorder="1" applyAlignment="1" applyProtection="1">
      <alignment horizontal="center" wrapText="1"/>
      <protection locked="0"/>
    </xf>
    <xf numFmtId="164" fontId="1" fillId="0" borderId="16" xfId="0" applyNumberFormat="1" applyFont="1" applyBorder="1" applyAlignment="1" applyProtection="1">
      <alignment horizontal="center" wrapText="1"/>
      <protection locked="0"/>
    </xf>
    <xf numFmtId="164" fontId="7" fillId="0" borderId="16" xfId="0" applyNumberFormat="1" applyFont="1" applyBorder="1" applyAlignment="1">
      <alignment horizontal="center" wrapText="1"/>
    </xf>
    <xf numFmtId="164" fontId="7" fillId="0" borderId="14" xfId="0" applyNumberFormat="1" applyFont="1" applyBorder="1" applyAlignment="1">
      <alignment horizontal="center" wrapText="1"/>
    </xf>
    <xf numFmtId="164" fontId="6" fillId="2" borderId="19" xfId="0" applyNumberFormat="1" applyFont="1" applyFill="1" applyBorder="1" applyAlignment="1" applyProtection="1">
      <alignment horizontal="right"/>
      <protection locked="0"/>
    </xf>
    <xf numFmtId="164" fontId="6" fillId="2" borderId="2" xfId="1" applyNumberFormat="1" applyFont="1" applyFill="1" applyBorder="1" applyAlignment="1" applyProtection="1">
      <alignment horizontal="right"/>
      <protection locked="0"/>
    </xf>
    <xf numFmtId="2" fontId="6" fillId="4" borderId="8" xfId="0" applyNumberFormat="1" applyFont="1" applyFill="1" applyBorder="1" applyAlignment="1" applyProtection="1">
      <alignment horizontal="left"/>
      <protection locked="0"/>
    </xf>
    <xf numFmtId="2" fontId="25" fillId="4" borderId="7" xfId="0" applyNumberFormat="1" applyFont="1" applyFill="1" applyBorder="1" applyAlignment="1" applyProtection="1">
      <alignment horizontal="right"/>
      <protection locked="0"/>
    </xf>
    <xf numFmtId="164" fontId="7" fillId="2" borderId="0" xfId="2" applyNumberFormat="1" applyFont="1" applyFill="1" applyBorder="1" applyProtection="1"/>
    <xf numFmtId="164" fontId="1" fillId="2" borderId="0" xfId="1" applyNumberFormat="1" applyFont="1" applyFill="1" applyAlignment="1" applyProtection="1">
      <alignment horizontal="right"/>
    </xf>
    <xf numFmtId="2" fontId="25" fillId="4" borderId="8" xfId="0" applyNumberFormat="1" applyFont="1" applyFill="1" applyBorder="1" applyProtection="1">
      <protection locked="0"/>
    </xf>
    <xf numFmtId="166" fontId="6" fillId="4" borderId="9" xfId="0" applyNumberFormat="1" applyFont="1" applyFill="1" applyBorder="1" applyAlignment="1" applyProtection="1">
      <alignment horizontal="left"/>
      <protection locked="0"/>
    </xf>
    <xf numFmtId="164" fontId="2" fillId="4" borderId="9" xfId="0" applyNumberFormat="1" applyFont="1" applyFill="1" applyBorder="1" applyProtection="1">
      <protection locked="0"/>
    </xf>
    <xf numFmtId="164" fontId="25" fillId="4" borderId="0" xfId="0" applyNumberFormat="1" applyFont="1" applyFill="1"/>
    <xf numFmtId="14" fontId="9" fillId="0" borderId="0" xfId="0" applyNumberFormat="1" applyFont="1" applyAlignment="1" applyProtection="1">
      <alignment horizontal="left"/>
      <protection locked="0"/>
    </xf>
    <xf numFmtId="0" fontId="10" fillId="4" borderId="20" xfId="0" applyFont="1" applyFill="1" applyBorder="1" applyAlignment="1">
      <alignment horizontal="center"/>
    </xf>
    <xf numFmtId="17" fontId="10" fillId="4" borderId="20" xfId="0" applyNumberFormat="1" applyFont="1" applyFill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4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2" fillId="4" borderId="20" xfId="0" applyFont="1" applyFill="1" applyBorder="1" applyAlignment="1">
      <alignment horizontal="center"/>
    </xf>
    <xf numFmtId="49" fontId="25" fillId="4" borderId="21" xfId="0" applyNumberFormat="1" applyFont="1" applyFill="1" applyBorder="1" applyAlignment="1" applyProtection="1">
      <alignment horizontal="center"/>
      <protection locked="0"/>
    </xf>
    <xf numFmtId="49" fontId="6" fillId="0" borderId="22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6" fillId="0" borderId="0" xfId="0" applyFont="1"/>
    <xf numFmtId="164" fontId="14" fillId="0" borderId="16" xfId="0" applyNumberFormat="1" applyFont="1" applyBorder="1" applyAlignment="1" applyProtection="1">
      <alignment horizontal="center" wrapText="1"/>
      <protection locked="0"/>
    </xf>
    <xf numFmtId="164" fontId="15" fillId="0" borderId="16" xfId="0" applyNumberFormat="1" applyFont="1" applyBorder="1" applyAlignment="1">
      <alignment horizontal="center" wrapText="1"/>
    </xf>
    <xf numFmtId="164" fontId="15" fillId="0" borderId="14" xfId="0" applyNumberFormat="1" applyFont="1" applyBorder="1" applyAlignment="1">
      <alignment horizontal="center" wrapText="1"/>
    </xf>
    <xf numFmtId="0" fontId="27" fillId="0" borderId="0" xfId="0" applyFont="1"/>
    <xf numFmtId="164" fontId="13" fillId="2" borderId="0" xfId="2" applyNumberFormat="1" applyFont="1" applyFill="1" applyBorder="1" applyProtection="1"/>
    <xf numFmtId="164" fontId="28" fillId="4" borderId="0" xfId="0" applyNumberFormat="1" applyFont="1" applyFill="1" applyProtection="1">
      <protection locked="0"/>
    </xf>
    <xf numFmtId="164" fontId="12" fillId="2" borderId="0" xfId="1" applyNumberFormat="1" applyFont="1" applyFill="1" applyAlignment="1" applyProtection="1">
      <alignment horizontal="right"/>
    </xf>
    <xf numFmtId="164" fontId="11" fillId="3" borderId="0" xfId="0" applyNumberFormat="1" applyFont="1" applyFill="1" applyAlignment="1">
      <alignment horizontal="right"/>
    </xf>
    <xf numFmtId="164" fontId="11" fillId="2" borderId="0" xfId="1" applyNumberFormat="1" applyFont="1" applyFill="1" applyAlignment="1" applyProtection="1">
      <alignment horizontal="right"/>
    </xf>
    <xf numFmtId="164" fontId="28" fillId="4" borderId="0" xfId="0" applyNumberFormat="1" applyFont="1" applyFill="1"/>
    <xf numFmtId="164" fontId="11" fillId="2" borderId="0" xfId="0" applyNumberFormat="1" applyFont="1" applyFill="1" applyAlignment="1">
      <alignment horizontal="right"/>
    </xf>
    <xf numFmtId="164" fontId="28" fillId="0" borderId="0" xfId="0" applyNumberFormat="1" applyFont="1"/>
    <xf numFmtId="164" fontId="11" fillId="0" borderId="0" xfId="0" applyNumberFormat="1" applyFont="1" applyAlignment="1" applyProtection="1">
      <alignment horizontal="right"/>
      <protection locked="0"/>
    </xf>
    <xf numFmtId="164" fontId="11" fillId="0" borderId="0" xfId="0" applyNumberFormat="1" applyFont="1" applyAlignment="1">
      <alignment horizontal="left"/>
    </xf>
    <xf numFmtId="164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  <xf numFmtId="164" fontId="10" fillId="0" borderId="0" xfId="0" applyNumberFormat="1" applyFont="1"/>
    <xf numFmtId="14" fontId="11" fillId="0" borderId="0" xfId="0" applyNumberFormat="1" applyFont="1" applyAlignment="1">
      <alignment horizontal="left"/>
    </xf>
    <xf numFmtId="164" fontId="11" fillId="0" borderId="0" xfId="0" applyNumberFormat="1" applyFont="1" applyAlignment="1">
      <alignment horizontal="right"/>
    </xf>
    <xf numFmtId="0" fontId="28" fillId="0" borderId="0" xfId="0" applyFont="1"/>
    <xf numFmtId="8" fontId="11" fillId="0" borderId="0" xfId="0" applyNumberFormat="1" applyFont="1" applyAlignment="1" applyProtection="1">
      <alignment horizontal="right"/>
      <protection locked="0"/>
    </xf>
    <xf numFmtId="49" fontId="10" fillId="0" borderId="0" xfId="0" applyNumberFormat="1" applyFont="1" applyAlignment="1">
      <alignment horizontal="center"/>
    </xf>
    <xf numFmtId="14" fontId="28" fillId="0" borderId="0" xfId="0" applyNumberFormat="1" applyFont="1"/>
    <xf numFmtId="14" fontId="12" fillId="0" borderId="0" xfId="0" applyNumberFormat="1" applyFont="1" applyAlignment="1">
      <alignment horizontal="left"/>
    </xf>
    <xf numFmtId="0" fontId="29" fillId="0" borderId="0" xfId="0" applyFont="1"/>
    <xf numFmtId="14" fontId="16" fillId="0" borderId="15" xfId="0" applyNumberFormat="1" applyFont="1" applyBorder="1" applyAlignment="1" applyProtection="1">
      <alignment horizontal="left" wrapText="1"/>
      <protection locked="0"/>
    </xf>
    <xf numFmtId="164" fontId="16" fillId="0" borderId="16" xfId="0" applyNumberFormat="1" applyFont="1" applyBorder="1" applyAlignment="1" applyProtection="1">
      <alignment horizontal="left" wrapText="1"/>
      <protection locked="0"/>
    </xf>
    <xf numFmtId="164" fontId="16" fillId="0" borderId="16" xfId="0" applyNumberFormat="1" applyFont="1" applyBorder="1" applyAlignment="1" applyProtection="1">
      <alignment horizontal="center" wrapText="1"/>
      <protection locked="0"/>
    </xf>
    <xf numFmtId="49" fontId="16" fillId="0" borderId="16" xfId="0" applyNumberFormat="1" applyFont="1" applyBorder="1" applyAlignment="1" applyProtection="1">
      <alignment horizontal="center" wrapText="1"/>
      <protection locked="0"/>
    </xf>
    <xf numFmtId="164" fontId="16" fillId="2" borderId="15" xfId="0" applyNumberFormat="1" applyFont="1" applyFill="1" applyBorder="1" applyAlignment="1" applyProtection="1">
      <alignment horizontal="center" wrapText="1"/>
      <protection locked="0"/>
    </xf>
    <xf numFmtId="164" fontId="16" fillId="2" borderId="14" xfId="0" applyNumberFormat="1" applyFont="1" applyFill="1" applyBorder="1" applyAlignment="1" applyProtection="1">
      <alignment horizontal="center" wrapText="1"/>
      <protection locked="0"/>
    </xf>
    <xf numFmtId="164" fontId="16" fillId="0" borderId="15" xfId="0" applyNumberFormat="1" applyFont="1" applyBorder="1" applyAlignment="1" applyProtection="1">
      <alignment horizontal="center" wrapText="1"/>
      <protection locked="0"/>
    </xf>
    <xf numFmtId="164" fontId="24" fillId="0" borderId="14" xfId="0" applyNumberFormat="1" applyFont="1" applyBorder="1" applyAlignment="1">
      <alignment horizontal="center" wrapText="1"/>
    </xf>
    <xf numFmtId="164" fontId="16" fillId="0" borderId="14" xfId="0" applyNumberFormat="1" applyFont="1" applyBorder="1" applyAlignment="1" applyProtection="1">
      <alignment horizontal="center" wrapText="1"/>
      <protection locked="0"/>
    </xf>
    <xf numFmtId="164" fontId="16" fillId="0" borderId="17" xfId="0" applyNumberFormat="1" applyFont="1" applyBorder="1" applyAlignment="1" applyProtection="1">
      <alignment horizontal="center" wrapText="1"/>
      <protection locked="0"/>
    </xf>
    <xf numFmtId="0" fontId="3" fillId="4" borderId="5" xfId="0" applyFont="1" applyFill="1" applyBorder="1"/>
    <xf numFmtId="0" fontId="3" fillId="4" borderId="5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164" fontId="16" fillId="2" borderId="19" xfId="0" applyNumberFormat="1" applyFont="1" applyFill="1" applyBorder="1" applyAlignment="1" applyProtection="1">
      <alignment horizontal="right"/>
      <protection locked="0"/>
    </xf>
    <xf numFmtId="164" fontId="16" fillId="2" borderId="2" xfId="1" applyNumberFormat="1" applyFont="1" applyFill="1" applyBorder="1" applyAlignment="1" applyProtection="1">
      <alignment horizontal="right"/>
      <protection locked="0"/>
    </xf>
    <xf numFmtId="2" fontId="16" fillId="4" borderId="8" xfId="0" applyNumberFormat="1" applyFont="1" applyFill="1" applyBorder="1" applyAlignment="1" applyProtection="1">
      <alignment horizontal="left"/>
      <protection locked="0"/>
    </xf>
    <xf numFmtId="2" fontId="16" fillId="4" borderId="5" xfId="0" applyNumberFormat="1" applyFont="1" applyFill="1" applyBorder="1" applyAlignment="1" applyProtection="1">
      <alignment horizontal="right"/>
      <protection locked="0"/>
    </xf>
    <xf numFmtId="2" fontId="24" fillId="4" borderId="7" xfId="0" applyNumberFormat="1" applyFont="1" applyFill="1" applyBorder="1" applyAlignment="1" applyProtection="1">
      <alignment horizontal="right"/>
      <protection locked="0"/>
    </xf>
    <xf numFmtId="2" fontId="16" fillId="4" borderId="8" xfId="1" applyNumberFormat="1" applyFont="1" applyFill="1" applyBorder="1" applyAlignment="1" applyProtection="1">
      <alignment horizontal="right"/>
      <protection locked="0"/>
    </xf>
    <xf numFmtId="2" fontId="16" fillId="4" borderId="5" xfId="1" applyNumberFormat="1" applyFont="1" applyFill="1" applyBorder="1" applyAlignment="1" applyProtection="1">
      <alignment horizontal="right"/>
      <protection locked="0"/>
    </xf>
    <xf numFmtId="2" fontId="16" fillId="4" borderId="7" xfId="1" applyNumberFormat="1" applyFont="1" applyFill="1" applyBorder="1" applyAlignment="1" applyProtection="1">
      <alignment horizontal="right"/>
      <protection locked="0"/>
    </xf>
    <xf numFmtId="164" fontId="16" fillId="4" borderId="9" xfId="0" applyNumberFormat="1" applyFont="1" applyFill="1" applyBorder="1" applyAlignment="1" applyProtection="1">
      <alignment horizontal="left"/>
      <protection locked="0"/>
    </xf>
    <xf numFmtId="8" fontId="16" fillId="2" borderId="0" xfId="1" applyNumberFormat="1" applyFont="1" applyFill="1" applyAlignment="1" applyProtection="1">
      <alignment horizontal="right"/>
    </xf>
    <xf numFmtId="164" fontId="16" fillId="2" borderId="6" xfId="0" applyNumberFormat="1" applyFont="1" applyFill="1" applyBorder="1" applyAlignment="1">
      <alignment horizontal="right"/>
    </xf>
    <xf numFmtId="164" fontId="16" fillId="2" borderId="7" xfId="1" applyNumberFormat="1" applyFont="1" applyFill="1" applyBorder="1" applyAlignment="1" applyProtection="1">
      <alignment horizontal="right"/>
    </xf>
    <xf numFmtId="2" fontId="16" fillId="4" borderId="8" xfId="0" applyNumberFormat="1" applyFont="1" applyFill="1" applyBorder="1" applyAlignment="1" applyProtection="1">
      <alignment horizontal="right"/>
      <protection locked="0"/>
    </xf>
    <xf numFmtId="2" fontId="16" fillId="4" borderId="7" xfId="0" applyNumberFormat="1" applyFont="1" applyFill="1" applyBorder="1" applyAlignment="1" applyProtection="1">
      <alignment horizontal="right"/>
      <protection locked="0"/>
    </xf>
    <xf numFmtId="2" fontId="3" fillId="4" borderId="8" xfId="0" applyNumberFormat="1" applyFont="1" applyFill="1" applyBorder="1"/>
    <xf numFmtId="2" fontId="3" fillId="4" borderId="5" xfId="0" applyNumberFormat="1" applyFont="1" applyFill="1" applyBorder="1"/>
    <xf numFmtId="2" fontId="3" fillId="4" borderId="7" xfId="0" applyNumberFormat="1" applyFont="1" applyFill="1" applyBorder="1"/>
    <xf numFmtId="2" fontId="24" fillId="4" borderId="8" xfId="0" applyNumberFormat="1" applyFont="1" applyFill="1" applyBorder="1" applyProtection="1">
      <protection locked="0"/>
    </xf>
    <xf numFmtId="166" fontId="16" fillId="4" borderId="9" xfId="0" applyNumberFormat="1" applyFont="1" applyFill="1" applyBorder="1" applyAlignment="1" applyProtection="1">
      <alignment horizontal="left"/>
      <protection locked="0"/>
    </xf>
    <xf numFmtId="164" fontId="3" fillId="4" borderId="9" xfId="0" applyNumberFormat="1" applyFont="1" applyFill="1" applyBorder="1" applyProtection="1">
      <protection locked="0"/>
    </xf>
    <xf numFmtId="17" fontId="3" fillId="4" borderId="20" xfId="0" applyNumberFormat="1" applyFont="1" applyFill="1" applyBorder="1" applyAlignment="1">
      <alignment horizontal="center"/>
    </xf>
    <xf numFmtId="164" fontId="16" fillId="4" borderId="10" xfId="0" applyNumberFormat="1" applyFont="1" applyFill="1" applyBorder="1" applyAlignment="1" applyProtection="1">
      <alignment horizontal="left"/>
      <protection locked="0"/>
    </xf>
    <xf numFmtId="49" fontId="16" fillId="4" borderId="10" xfId="0" applyNumberFormat="1" applyFont="1" applyFill="1" applyBorder="1" applyAlignment="1" applyProtection="1">
      <alignment horizontal="center"/>
      <protection locked="0"/>
    </xf>
    <xf numFmtId="49" fontId="24" fillId="4" borderId="21" xfId="0" applyNumberFormat="1" applyFont="1" applyFill="1" applyBorder="1" applyAlignment="1" applyProtection="1">
      <alignment horizontal="center"/>
      <protection locked="0"/>
    </xf>
    <xf numFmtId="164" fontId="16" fillId="4" borderId="11" xfId="0" applyNumberFormat="1" applyFont="1" applyFill="1" applyBorder="1" applyAlignment="1" applyProtection="1">
      <alignment horizontal="left"/>
      <protection locked="0"/>
    </xf>
    <xf numFmtId="14" fontId="16" fillId="0" borderId="0" xfId="0" applyNumberFormat="1" applyFont="1" applyAlignment="1" applyProtection="1">
      <alignment horizontal="left"/>
      <protection locked="0"/>
    </xf>
    <xf numFmtId="164" fontId="16" fillId="0" borderId="12" xfId="0" applyNumberFormat="1" applyFont="1" applyBorder="1" applyAlignment="1" applyProtection="1">
      <alignment horizontal="left"/>
      <protection locked="0"/>
    </xf>
    <xf numFmtId="164" fontId="16" fillId="0" borderId="13" xfId="0" applyNumberFormat="1" applyFont="1" applyBorder="1" applyAlignment="1" applyProtection="1">
      <alignment horizontal="center"/>
      <protection locked="0"/>
    </xf>
    <xf numFmtId="49" fontId="16" fillId="0" borderId="22" xfId="0" applyNumberFormat="1" applyFont="1" applyBorder="1" applyAlignment="1">
      <alignment horizontal="center"/>
    </xf>
    <xf numFmtId="164" fontId="16" fillId="2" borderId="14" xfId="0" applyNumberFormat="1" applyFont="1" applyFill="1" applyBorder="1" applyAlignment="1">
      <alignment horizontal="right"/>
    </xf>
    <xf numFmtId="164" fontId="16" fillId="2" borderId="15" xfId="0" applyNumberFormat="1" applyFont="1" applyFill="1" applyBorder="1" applyAlignment="1">
      <alignment horizontal="right"/>
    </xf>
    <xf numFmtId="164" fontId="16" fillId="2" borderId="16" xfId="0" applyNumberFormat="1" applyFont="1" applyFill="1" applyBorder="1" applyAlignment="1">
      <alignment horizontal="right"/>
    </xf>
    <xf numFmtId="14" fontId="16" fillId="0" borderId="0" xfId="0" applyNumberFormat="1" applyFont="1" applyAlignment="1">
      <alignment horizontal="left"/>
    </xf>
    <xf numFmtId="164" fontId="16" fillId="0" borderId="0" xfId="0" applyNumberFormat="1" applyFont="1" applyAlignment="1">
      <alignment horizontal="left"/>
    </xf>
    <xf numFmtId="164" fontId="16" fillId="0" borderId="0" xfId="0" applyNumberFormat="1" applyFont="1" applyAlignment="1">
      <alignment horizontal="center"/>
    </xf>
    <xf numFmtId="49" fontId="16" fillId="0" borderId="0" xfId="0" applyNumberFormat="1" applyFont="1" applyAlignment="1">
      <alignment horizontal="center"/>
    </xf>
    <xf numFmtId="164" fontId="16" fillId="0" borderId="0" xfId="0" applyNumberFormat="1" applyFont="1" applyAlignment="1">
      <alignment horizontal="right"/>
    </xf>
    <xf numFmtId="164" fontId="5" fillId="2" borderId="0" xfId="1" applyNumberFormat="1" applyFont="1" applyFill="1" applyBorder="1" applyProtection="1"/>
    <xf numFmtId="164" fontId="17" fillId="0" borderId="17" xfId="2" applyNumberFormat="1" applyFont="1" applyBorder="1" applyProtection="1"/>
    <xf numFmtId="164" fontId="16" fillId="2" borderId="0" xfId="0" applyNumberFormat="1" applyFont="1" applyFill="1" applyAlignment="1">
      <alignment horizontal="right"/>
    </xf>
    <xf numFmtId="164" fontId="5" fillId="0" borderId="0" xfId="2" applyNumberFormat="1" applyFont="1" applyProtection="1"/>
    <xf numFmtId="164" fontId="5" fillId="0" borderId="17" xfId="2" applyNumberFormat="1" applyFont="1" applyBorder="1" applyProtection="1"/>
    <xf numFmtId="14" fontId="16" fillId="0" borderId="0" xfId="0" applyNumberFormat="1" applyFont="1" applyAlignment="1">
      <alignment horizontal="right"/>
    </xf>
    <xf numFmtId="0" fontId="3" fillId="0" borderId="0" xfId="0" applyFont="1"/>
    <xf numFmtId="164" fontId="4" fillId="0" borderId="0" xfId="0" applyNumberFormat="1" applyFont="1" applyAlignment="1">
      <alignment horizontal="left"/>
    </xf>
    <xf numFmtId="164" fontId="5" fillId="2" borderId="17" xfId="2" applyNumberFormat="1" applyFont="1" applyFill="1" applyBorder="1" applyProtection="1"/>
    <xf numFmtId="164" fontId="16" fillId="2" borderId="18" xfId="0" applyNumberFormat="1" applyFont="1" applyFill="1" applyBorder="1" applyAlignment="1">
      <alignment horizontal="right"/>
    </xf>
    <xf numFmtId="164" fontId="16" fillId="0" borderId="18" xfId="0" applyNumberFormat="1" applyFont="1" applyBorder="1" applyAlignment="1">
      <alignment horizontal="right"/>
    </xf>
    <xf numFmtId="164" fontId="4" fillId="0" borderId="23" xfId="0" applyNumberFormat="1" applyFont="1" applyBorder="1" applyAlignment="1" applyProtection="1">
      <alignment horizontal="center" wrapText="1"/>
      <protection locked="0"/>
    </xf>
    <xf numFmtId="164" fontId="5" fillId="2" borderId="24" xfId="2" applyNumberFormat="1" applyFont="1" applyFill="1" applyBorder="1" applyProtection="1"/>
    <xf numFmtId="164" fontId="16" fillId="3" borderId="24" xfId="0" applyNumberFormat="1" applyFont="1" applyFill="1" applyBorder="1" applyAlignment="1">
      <alignment horizontal="right"/>
    </xf>
    <xf numFmtId="164" fontId="16" fillId="2" borderId="23" xfId="0" applyNumberFormat="1" applyFont="1" applyFill="1" applyBorder="1" applyAlignment="1">
      <alignment horizontal="right"/>
    </xf>
    <xf numFmtId="8" fontId="24" fillId="0" borderId="0" xfId="0" applyNumberFormat="1" applyFont="1"/>
    <xf numFmtId="165" fontId="10" fillId="4" borderId="5" xfId="0" applyNumberFormat="1" applyFont="1" applyFill="1" applyBorder="1"/>
    <xf numFmtId="165" fontId="10" fillId="4" borderId="10" xfId="0" applyNumberFormat="1" applyFont="1" applyFill="1" applyBorder="1"/>
    <xf numFmtId="14" fontId="18" fillId="0" borderId="15" xfId="0" applyNumberFormat="1" applyFont="1" applyBorder="1" applyAlignment="1" applyProtection="1">
      <alignment horizontal="left" wrapText="1"/>
      <protection locked="0"/>
    </xf>
    <xf numFmtId="164" fontId="18" fillId="0" borderId="16" xfId="0" applyNumberFormat="1" applyFont="1" applyBorder="1" applyAlignment="1" applyProtection="1">
      <alignment horizontal="left" wrapText="1"/>
      <protection locked="0"/>
    </xf>
    <xf numFmtId="164" fontId="18" fillId="0" borderId="16" xfId="0" applyNumberFormat="1" applyFont="1" applyBorder="1" applyAlignment="1" applyProtection="1">
      <alignment horizontal="center" wrapText="1"/>
      <protection locked="0"/>
    </xf>
    <xf numFmtId="49" fontId="18" fillId="0" borderId="16" xfId="0" applyNumberFormat="1" applyFont="1" applyBorder="1" applyAlignment="1" applyProtection="1">
      <alignment horizontal="center" wrapText="1"/>
      <protection locked="0"/>
    </xf>
    <xf numFmtId="164" fontId="18" fillId="2" borderId="15" xfId="0" applyNumberFormat="1" applyFont="1" applyFill="1" applyBorder="1" applyAlignment="1" applyProtection="1">
      <alignment horizontal="center" wrapText="1"/>
      <protection locked="0"/>
    </xf>
    <xf numFmtId="164" fontId="18" fillId="2" borderId="14" xfId="0" applyNumberFormat="1" applyFont="1" applyFill="1" applyBorder="1" applyAlignment="1" applyProtection="1">
      <alignment horizontal="center" wrapText="1"/>
      <protection locked="0"/>
    </xf>
    <xf numFmtId="164" fontId="18" fillId="0" borderId="15" xfId="0" applyNumberFormat="1" applyFont="1" applyBorder="1" applyAlignment="1" applyProtection="1">
      <alignment horizontal="center" wrapText="1"/>
      <protection locked="0"/>
    </xf>
    <xf numFmtId="164" fontId="30" fillId="0" borderId="14" xfId="0" applyNumberFormat="1" applyFont="1" applyBorder="1" applyAlignment="1">
      <alignment horizontal="center" wrapText="1"/>
    </xf>
    <xf numFmtId="164" fontId="18" fillId="0" borderId="14" xfId="0" applyNumberFormat="1" applyFont="1" applyBorder="1" applyAlignment="1" applyProtection="1">
      <alignment horizontal="center" wrapText="1"/>
      <protection locked="0"/>
    </xf>
    <xf numFmtId="164" fontId="18" fillId="0" borderId="17" xfId="0" applyNumberFormat="1" applyFont="1" applyBorder="1" applyAlignment="1" applyProtection="1">
      <alignment horizontal="center" wrapText="1"/>
      <protection locked="0"/>
    </xf>
    <xf numFmtId="164" fontId="19" fillId="0" borderId="23" xfId="0" applyNumberFormat="1" applyFont="1" applyBorder="1" applyAlignment="1" applyProtection="1">
      <alignment horizontal="center" wrapText="1"/>
      <protection locked="0"/>
    </xf>
    <xf numFmtId="165" fontId="20" fillId="4" borderId="5" xfId="0" applyNumberFormat="1" applyFont="1" applyFill="1" applyBorder="1"/>
    <xf numFmtId="0" fontId="20" fillId="4" borderId="5" xfId="0" applyFont="1" applyFill="1" applyBorder="1"/>
    <xf numFmtId="0" fontId="20" fillId="4" borderId="5" xfId="0" applyFont="1" applyFill="1" applyBorder="1" applyAlignment="1">
      <alignment horizontal="center"/>
    </xf>
    <xf numFmtId="0" fontId="20" fillId="4" borderId="20" xfId="0" applyFont="1" applyFill="1" applyBorder="1" applyAlignment="1">
      <alignment horizontal="center"/>
    </xf>
    <xf numFmtId="164" fontId="18" fillId="2" borderId="19" xfId="0" applyNumberFormat="1" applyFont="1" applyFill="1" applyBorder="1" applyAlignment="1" applyProtection="1">
      <alignment horizontal="right"/>
      <protection locked="0"/>
    </xf>
    <xf numFmtId="164" fontId="18" fillId="2" borderId="2" xfId="1" applyNumberFormat="1" applyFont="1" applyFill="1" applyBorder="1" applyAlignment="1" applyProtection="1">
      <alignment horizontal="right"/>
      <protection locked="0"/>
    </xf>
    <xf numFmtId="2" fontId="18" fillId="4" borderId="8" xfId="0" applyNumberFormat="1" applyFont="1" applyFill="1" applyBorder="1" applyAlignment="1" applyProtection="1">
      <alignment horizontal="left"/>
      <protection locked="0"/>
    </xf>
    <xf numFmtId="2" fontId="18" fillId="4" borderId="5" xfId="0" applyNumberFormat="1" applyFont="1" applyFill="1" applyBorder="1" applyAlignment="1" applyProtection="1">
      <alignment horizontal="right"/>
      <protection locked="0"/>
    </xf>
    <xf numFmtId="2" fontId="30" fillId="4" borderId="7" xfId="0" applyNumberFormat="1" applyFont="1" applyFill="1" applyBorder="1" applyAlignment="1" applyProtection="1">
      <alignment horizontal="right"/>
      <protection locked="0"/>
    </xf>
    <xf numFmtId="2" fontId="18" fillId="4" borderId="8" xfId="1" applyNumberFormat="1" applyFont="1" applyFill="1" applyBorder="1" applyAlignment="1" applyProtection="1">
      <alignment horizontal="right"/>
      <protection locked="0"/>
    </xf>
    <xf numFmtId="2" fontId="18" fillId="4" borderId="5" xfId="1" applyNumberFormat="1" applyFont="1" applyFill="1" applyBorder="1" applyAlignment="1" applyProtection="1">
      <alignment horizontal="right"/>
      <protection locked="0"/>
    </xf>
    <xf numFmtId="2" fontId="18" fillId="4" borderId="7" xfId="1" applyNumberFormat="1" applyFont="1" applyFill="1" applyBorder="1" applyAlignment="1" applyProtection="1">
      <alignment horizontal="right"/>
      <protection locked="0"/>
    </xf>
    <xf numFmtId="164" fontId="18" fillId="4" borderId="9" xfId="0" applyNumberFormat="1" applyFont="1" applyFill="1" applyBorder="1" applyAlignment="1" applyProtection="1">
      <alignment horizontal="left"/>
      <protection locked="0"/>
    </xf>
    <xf numFmtId="8" fontId="18" fillId="2" borderId="0" xfId="1" applyNumberFormat="1" applyFont="1" applyFill="1" applyAlignment="1" applyProtection="1">
      <alignment horizontal="right"/>
    </xf>
    <xf numFmtId="164" fontId="21" fillId="2" borderId="24" xfId="2" applyNumberFormat="1" applyFont="1" applyFill="1" applyBorder="1" applyProtection="1"/>
    <xf numFmtId="164" fontId="18" fillId="2" borderId="6" xfId="0" applyNumberFormat="1" applyFont="1" applyFill="1" applyBorder="1" applyAlignment="1">
      <alignment horizontal="right"/>
    </xf>
    <xf numFmtId="164" fontId="18" fillId="2" borderId="7" xfId="1" applyNumberFormat="1" applyFont="1" applyFill="1" applyBorder="1" applyAlignment="1" applyProtection="1">
      <alignment horizontal="right"/>
    </xf>
    <xf numFmtId="2" fontId="18" fillId="4" borderId="8" xfId="0" applyNumberFormat="1" applyFont="1" applyFill="1" applyBorder="1" applyAlignment="1" applyProtection="1">
      <alignment horizontal="right"/>
      <protection locked="0"/>
    </xf>
    <xf numFmtId="2" fontId="18" fillId="4" borderId="7" xfId="0" applyNumberFormat="1" applyFont="1" applyFill="1" applyBorder="1" applyAlignment="1" applyProtection="1">
      <alignment horizontal="right"/>
      <protection locked="0"/>
    </xf>
    <xf numFmtId="2" fontId="20" fillId="4" borderId="8" xfId="0" applyNumberFormat="1" applyFont="1" applyFill="1" applyBorder="1"/>
    <xf numFmtId="2" fontId="20" fillId="4" borderId="5" xfId="0" applyNumberFormat="1" applyFont="1" applyFill="1" applyBorder="1"/>
    <xf numFmtId="2" fontId="20" fillId="4" borderId="7" xfId="0" applyNumberFormat="1" applyFont="1" applyFill="1" applyBorder="1"/>
    <xf numFmtId="164" fontId="18" fillId="3" borderId="24" xfId="0" applyNumberFormat="1" applyFont="1" applyFill="1" applyBorder="1" applyAlignment="1">
      <alignment horizontal="right"/>
    </xf>
    <xf numFmtId="164" fontId="20" fillId="4" borderId="9" xfId="0" applyNumberFormat="1" applyFont="1" applyFill="1" applyBorder="1" applyProtection="1">
      <protection locked="0"/>
    </xf>
    <xf numFmtId="17" fontId="20" fillId="4" borderId="20" xfId="0" applyNumberFormat="1" applyFont="1" applyFill="1" applyBorder="1" applyAlignment="1">
      <alignment horizontal="center"/>
    </xf>
    <xf numFmtId="165" fontId="20" fillId="4" borderId="10" xfId="0" applyNumberFormat="1" applyFont="1" applyFill="1" applyBorder="1"/>
    <xf numFmtId="164" fontId="18" fillId="4" borderId="10" xfId="0" applyNumberFormat="1" applyFont="1" applyFill="1" applyBorder="1" applyAlignment="1" applyProtection="1">
      <alignment horizontal="left"/>
      <protection locked="0"/>
    </xf>
    <xf numFmtId="49" fontId="18" fillId="4" borderId="10" xfId="0" applyNumberFormat="1" applyFont="1" applyFill="1" applyBorder="1" applyAlignment="1" applyProtection="1">
      <alignment horizontal="center"/>
      <protection locked="0"/>
    </xf>
    <xf numFmtId="49" fontId="30" fillId="4" borderId="21" xfId="0" applyNumberFormat="1" applyFont="1" applyFill="1" applyBorder="1" applyAlignment="1" applyProtection="1">
      <alignment horizontal="center"/>
      <protection locked="0"/>
    </xf>
    <xf numFmtId="164" fontId="18" fillId="4" borderId="11" xfId="0" applyNumberFormat="1" applyFont="1" applyFill="1" applyBorder="1" applyAlignment="1" applyProtection="1">
      <alignment horizontal="left"/>
      <protection locked="0"/>
    </xf>
    <xf numFmtId="14" fontId="18" fillId="0" borderId="0" xfId="0" applyNumberFormat="1" applyFont="1" applyAlignment="1" applyProtection="1">
      <alignment horizontal="left"/>
      <protection locked="0"/>
    </xf>
    <xf numFmtId="164" fontId="18" fillId="0" borderId="12" xfId="0" applyNumberFormat="1" applyFont="1" applyBorder="1" applyAlignment="1" applyProtection="1">
      <alignment horizontal="left"/>
      <protection locked="0"/>
    </xf>
    <xf numFmtId="164" fontId="18" fillId="0" borderId="13" xfId="0" applyNumberFormat="1" applyFont="1" applyBorder="1" applyAlignment="1" applyProtection="1">
      <alignment horizontal="center"/>
      <protection locked="0"/>
    </xf>
    <xf numFmtId="49" fontId="18" fillId="0" borderId="22" xfId="0" applyNumberFormat="1" applyFont="1" applyBorder="1" applyAlignment="1">
      <alignment horizontal="center"/>
    </xf>
    <xf numFmtId="164" fontId="18" fillId="2" borderId="14" xfId="0" applyNumberFormat="1" applyFont="1" applyFill="1" applyBorder="1" applyAlignment="1">
      <alignment horizontal="right"/>
    </xf>
    <xf numFmtId="164" fontId="18" fillId="2" borderId="15" xfId="0" applyNumberFormat="1" applyFont="1" applyFill="1" applyBorder="1" applyAlignment="1">
      <alignment horizontal="right"/>
    </xf>
    <xf numFmtId="164" fontId="18" fillId="2" borderId="16" xfId="0" applyNumberFormat="1" applyFont="1" applyFill="1" applyBorder="1" applyAlignment="1">
      <alignment horizontal="right"/>
    </xf>
    <xf numFmtId="164" fontId="18" fillId="2" borderId="23" xfId="0" applyNumberFormat="1" applyFont="1" applyFill="1" applyBorder="1" applyAlignment="1">
      <alignment horizontal="right"/>
    </xf>
    <xf numFmtId="14" fontId="18" fillId="0" borderId="0" xfId="0" applyNumberFormat="1" applyFont="1" applyAlignment="1">
      <alignment horizontal="left"/>
    </xf>
    <xf numFmtId="164" fontId="18" fillId="0" borderId="0" xfId="0" applyNumberFormat="1" applyFont="1" applyAlignment="1">
      <alignment horizontal="left"/>
    </xf>
    <xf numFmtId="164" fontId="18" fillId="0" borderId="0" xfId="0" applyNumberFormat="1" applyFont="1" applyAlignment="1">
      <alignment horizontal="center"/>
    </xf>
    <xf numFmtId="49" fontId="18" fillId="0" borderId="0" xfId="0" applyNumberFormat="1" applyFont="1" applyAlignment="1">
      <alignment horizontal="center"/>
    </xf>
    <xf numFmtId="164" fontId="18" fillId="0" borderId="0" xfId="0" applyNumberFormat="1" applyFont="1" applyAlignment="1">
      <alignment horizontal="right"/>
    </xf>
    <xf numFmtId="164" fontId="21" fillId="2" borderId="0" xfId="1" applyNumberFormat="1" applyFont="1" applyFill="1" applyBorder="1" applyProtection="1"/>
    <xf numFmtId="164" fontId="22" fillId="0" borderId="17" xfId="2" applyNumberFormat="1" applyFont="1" applyBorder="1" applyProtection="1"/>
    <xf numFmtId="164" fontId="18" fillId="2" borderId="0" xfId="0" applyNumberFormat="1" applyFont="1" applyFill="1" applyAlignment="1">
      <alignment horizontal="right"/>
    </xf>
    <xf numFmtId="164" fontId="21" fillId="0" borderId="0" xfId="0" applyNumberFormat="1" applyFont="1"/>
    <xf numFmtId="164" fontId="21" fillId="0" borderId="0" xfId="2" applyNumberFormat="1" applyFont="1" applyProtection="1"/>
    <xf numFmtId="164" fontId="21" fillId="0" borderId="17" xfId="2" applyNumberFormat="1" applyFont="1" applyBorder="1" applyProtection="1"/>
    <xf numFmtId="14" fontId="18" fillId="0" borderId="0" xfId="0" applyNumberFormat="1" applyFont="1" applyAlignment="1">
      <alignment horizontal="right"/>
    </xf>
    <xf numFmtId="0" fontId="20" fillId="0" borderId="0" xfId="0" applyFont="1" applyAlignment="1">
      <alignment horizontal="center"/>
    </xf>
    <xf numFmtId="0" fontId="20" fillId="0" borderId="0" xfId="0" applyFont="1"/>
    <xf numFmtId="164" fontId="19" fillId="0" borderId="0" xfId="0" applyNumberFormat="1" applyFont="1" applyAlignment="1">
      <alignment horizontal="left"/>
    </xf>
    <xf numFmtId="164" fontId="21" fillId="2" borderId="17" xfId="2" applyNumberFormat="1" applyFont="1" applyFill="1" applyBorder="1" applyProtection="1"/>
    <xf numFmtId="164" fontId="18" fillId="2" borderId="18" xfId="0" applyNumberFormat="1" applyFont="1" applyFill="1" applyBorder="1" applyAlignment="1">
      <alignment horizontal="right"/>
    </xf>
    <xf numFmtId="164" fontId="18" fillId="0" borderId="18" xfId="0" applyNumberFormat="1" applyFont="1" applyBorder="1" applyAlignment="1">
      <alignment horizontal="right"/>
    </xf>
    <xf numFmtId="164" fontId="20" fillId="0" borderId="0" xfId="0" applyNumberFormat="1" applyFont="1"/>
    <xf numFmtId="49" fontId="20" fillId="0" borderId="0" xfId="0" applyNumberFormat="1" applyFont="1" applyAlignment="1">
      <alignment horizontal="center"/>
    </xf>
    <xf numFmtId="14" fontId="30" fillId="0" borderId="0" xfId="0" applyNumberFormat="1" applyFont="1"/>
    <xf numFmtId="0" fontId="30" fillId="0" borderId="0" xfId="0" applyFont="1"/>
    <xf numFmtId="8" fontId="30" fillId="0" borderId="0" xfId="0" applyNumberFormat="1" applyFont="1"/>
    <xf numFmtId="164" fontId="30" fillId="0" borderId="0" xfId="0" applyNumberFormat="1" applyFont="1"/>
    <xf numFmtId="164" fontId="18" fillId="0" borderId="0" xfId="0" applyNumberFormat="1" applyFont="1" applyAlignment="1" applyProtection="1">
      <alignment horizontal="center" wrapText="1"/>
      <protection locked="0"/>
    </xf>
    <xf numFmtId="164" fontId="18" fillId="2" borderId="25" xfId="1" applyNumberFormat="1" applyFont="1" applyFill="1" applyBorder="1" applyAlignment="1" applyProtection="1">
      <alignment horizontal="right"/>
      <protection locked="0"/>
    </xf>
    <xf numFmtId="164" fontId="0" fillId="0" borderId="0" xfId="0" applyNumberFormat="1"/>
    <xf numFmtId="2" fontId="18" fillId="4" borderId="26" xfId="1" applyNumberFormat="1" applyFont="1" applyFill="1" applyBorder="1" applyAlignment="1" applyProtection="1">
      <alignment horizontal="right"/>
      <protection locked="0"/>
    </xf>
    <xf numFmtId="2" fontId="18" fillId="4" borderId="27" xfId="1" applyNumberFormat="1" applyFont="1" applyFill="1" applyBorder="1" applyAlignment="1" applyProtection="1">
      <alignment horizontal="right"/>
      <protection locked="0"/>
    </xf>
    <xf numFmtId="164" fontId="18" fillId="0" borderId="24" xfId="0" applyNumberFormat="1" applyFont="1" applyBorder="1" applyAlignment="1">
      <alignment horizontal="right"/>
    </xf>
    <xf numFmtId="164" fontId="26" fillId="0" borderId="0" xfId="0" applyNumberFormat="1" applyFont="1"/>
    <xf numFmtId="0" fontId="31" fillId="0" borderId="0" xfId="0" applyFont="1"/>
    <xf numFmtId="49" fontId="11" fillId="0" borderId="16" xfId="0" applyNumberFormat="1" applyFont="1" applyBorder="1" applyAlignment="1" applyProtection="1">
      <alignment horizontal="center" wrapText="1"/>
      <protection locked="0"/>
    </xf>
    <xf numFmtId="49" fontId="28" fillId="4" borderId="21" xfId="0" applyNumberFormat="1" applyFont="1" applyFill="1" applyBorder="1" applyAlignment="1" applyProtection="1">
      <alignment horizontal="center"/>
      <protection locked="0"/>
    </xf>
    <xf numFmtId="49" fontId="11" fillId="0" borderId="22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165" fontId="3" fillId="4" borderId="5" xfId="0" applyNumberFormat="1" applyFont="1" applyFill="1" applyBorder="1"/>
    <xf numFmtId="164" fontId="16" fillId="2" borderId="25" xfId="1" applyNumberFormat="1" applyFont="1" applyFill="1" applyBorder="1" applyAlignment="1" applyProtection="1">
      <alignment horizontal="right"/>
      <protection locked="0"/>
    </xf>
    <xf numFmtId="2" fontId="16" fillId="4" borderId="26" xfId="1" applyNumberFormat="1" applyFont="1" applyFill="1" applyBorder="1" applyAlignment="1" applyProtection="1">
      <alignment horizontal="right"/>
      <protection locked="0"/>
    </xf>
    <xf numFmtId="165" fontId="3" fillId="4" borderId="10" xfId="0" applyNumberFormat="1" applyFont="1" applyFill="1" applyBorder="1"/>
    <xf numFmtId="2" fontId="16" fillId="4" borderId="27" xfId="1" applyNumberFormat="1" applyFont="1" applyFill="1" applyBorder="1" applyAlignment="1" applyProtection="1">
      <alignment horizontal="right"/>
      <protection locked="0"/>
    </xf>
    <xf numFmtId="49" fontId="3" fillId="0" borderId="0" xfId="0" applyNumberFormat="1" applyFont="1" applyAlignment="1">
      <alignment horizontal="center"/>
    </xf>
    <xf numFmtId="14" fontId="24" fillId="0" borderId="0" xfId="0" applyNumberFormat="1" applyFont="1"/>
    <xf numFmtId="167" fontId="24" fillId="0" borderId="0" xfId="0" applyNumberFormat="1" applyFont="1"/>
    <xf numFmtId="2" fontId="16" fillId="4" borderId="28" xfId="1" applyNumberFormat="1" applyFont="1" applyFill="1" applyBorder="1" applyAlignment="1" applyProtection="1">
      <alignment horizontal="right"/>
      <protection locked="0"/>
    </xf>
    <xf numFmtId="2" fontId="16" fillId="4" borderId="24" xfId="1" applyNumberFormat="1" applyFont="1" applyFill="1" applyBorder="1" applyAlignment="1" applyProtection="1">
      <alignment horizontal="right"/>
      <protection locked="0"/>
    </xf>
    <xf numFmtId="2" fontId="3" fillId="4" borderId="24" xfId="0" applyNumberFormat="1" applyFont="1" applyFill="1" applyBorder="1"/>
    <xf numFmtId="164" fontId="19" fillId="0" borderId="23" xfId="0" applyNumberFormat="1" applyFont="1" applyBorder="1" applyAlignment="1" applyProtection="1">
      <alignment horizontal="right" wrapText="1"/>
      <protection locked="0"/>
    </xf>
    <xf numFmtId="0" fontId="32" fillId="0" borderId="0" xfId="0" applyFont="1"/>
    <xf numFmtId="44" fontId="32" fillId="0" borderId="0" xfId="2" applyFont="1"/>
    <xf numFmtId="44" fontId="33" fillId="0" borderId="0" xfId="2" applyFont="1"/>
    <xf numFmtId="44" fontId="32" fillId="0" borderId="0" xfId="2" applyFont="1" applyAlignment="1">
      <alignment vertical="center"/>
    </xf>
    <xf numFmtId="44" fontId="29" fillId="0" borderId="0" xfId="2" applyFont="1"/>
    <xf numFmtId="44" fontId="34" fillId="0" borderId="0" xfId="2" applyFont="1"/>
    <xf numFmtId="0" fontId="35" fillId="0" borderId="0" xfId="0" applyFont="1"/>
    <xf numFmtId="0" fontId="36" fillId="0" borderId="0" xfId="0" applyFont="1"/>
    <xf numFmtId="0" fontId="37" fillId="5" borderId="29" xfId="0" applyFont="1" applyFill="1" applyBorder="1"/>
    <xf numFmtId="8" fontId="38" fillId="2" borderId="29" xfId="1" applyNumberFormat="1" applyFont="1" applyFill="1" applyBorder="1" applyAlignment="1" applyProtection="1">
      <alignment horizontal="right"/>
    </xf>
    <xf numFmtId="0" fontId="39" fillId="0" borderId="0" xfId="0" applyFont="1"/>
    <xf numFmtId="0" fontId="39" fillId="5" borderId="29" xfId="0" applyFont="1" applyFill="1" applyBorder="1"/>
    <xf numFmtId="164" fontId="38" fillId="0" borderId="0" xfId="0" applyNumberFormat="1" applyFont="1" applyAlignment="1">
      <alignment horizontal="left"/>
    </xf>
    <xf numFmtId="164" fontId="39" fillId="0" borderId="0" xfId="0" applyNumberFormat="1" applyFont="1"/>
    <xf numFmtId="164" fontId="38" fillId="0" borderId="3" xfId="0" applyNumberFormat="1" applyFont="1" applyBorder="1" applyAlignment="1" applyProtection="1">
      <alignment horizontal="left" wrapText="1"/>
      <protection locked="0"/>
    </xf>
    <xf numFmtId="164" fontId="38" fillId="0" borderId="3" xfId="0" applyNumberFormat="1" applyFont="1" applyBorder="1" applyAlignment="1" applyProtection="1">
      <alignment horizontal="center" wrapText="1"/>
      <protection locked="0"/>
    </xf>
    <xf numFmtId="164" fontId="38" fillId="2" borderId="1" xfId="0" applyNumberFormat="1" applyFont="1" applyFill="1" applyBorder="1" applyAlignment="1" applyProtection="1">
      <alignment horizontal="center" wrapText="1"/>
      <protection locked="0"/>
    </xf>
    <xf numFmtId="164" fontId="38" fillId="2" borderId="2" xfId="0" applyNumberFormat="1" applyFont="1" applyFill="1" applyBorder="1" applyAlignment="1" applyProtection="1">
      <alignment horizontal="center" wrapText="1"/>
      <protection locked="0"/>
    </xf>
    <xf numFmtId="164" fontId="38" fillId="0" borderId="4" xfId="0" applyNumberFormat="1" applyFont="1" applyBorder="1" applyAlignment="1" applyProtection="1">
      <alignment horizontal="center" wrapText="1"/>
      <protection locked="0"/>
    </xf>
    <xf numFmtId="8" fontId="39" fillId="5" borderId="29" xfId="0" applyNumberFormat="1" applyFont="1" applyFill="1" applyBorder="1"/>
    <xf numFmtId="0" fontId="37" fillId="4" borderId="29" xfId="0" applyFont="1" applyFill="1" applyBorder="1"/>
    <xf numFmtId="14" fontId="38" fillId="0" borderId="0" xfId="0" applyNumberFormat="1" applyFont="1" applyAlignment="1" applyProtection="1">
      <alignment horizontal="left"/>
      <protection locked="0"/>
    </xf>
    <xf numFmtId="164" fontId="38" fillId="0" borderId="12" xfId="0" applyNumberFormat="1" applyFont="1" applyBorder="1" applyAlignment="1" applyProtection="1">
      <alignment horizontal="left"/>
      <protection locked="0"/>
    </xf>
    <xf numFmtId="164" fontId="38" fillId="2" borderId="30" xfId="0" applyNumberFormat="1" applyFont="1" applyFill="1" applyBorder="1" applyAlignment="1">
      <alignment horizontal="right"/>
    </xf>
    <xf numFmtId="164" fontId="38" fillId="2" borderId="13" xfId="0" applyNumberFormat="1" applyFont="1" applyFill="1" applyBorder="1" applyAlignment="1">
      <alignment horizontal="right"/>
    </xf>
    <xf numFmtId="14" fontId="38" fillId="0" borderId="0" xfId="0" applyNumberFormat="1" applyFont="1" applyAlignment="1">
      <alignment horizontal="left"/>
    </xf>
    <xf numFmtId="164" fontId="38" fillId="0" borderId="0" xfId="0" applyNumberFormat="1" applyFont="1" applyAlignment="1">
      <alignment horizontal="right"/>
    </xf>
    <xf numFmtId="164" fontId="40" fillId="2" borderId="0" xfId="1" applyNumberFormat="1" applyFont="1" applyFill="1" applyBorder="1" applyProtection="1"/>
    <xf numFmtId="164" fontId="40" fillId="0" borderId="0" xfId="2" applyNumberFormat="1" applyFont="1" applyProtection="1"/>
    <xf numFmtId="164" fontId="40" fillId="0" borderId="17" xfId="2" applyNumberFormat="1" applyFont="1" applyBorder="1" applyProtection="1"/>
    <xf numFmtId="14" fontId="38" fillId="0" borderId="0" xfId="0" applyNumberFormat="1" applyFont="1" applyAlignment="1">
      <alignment horizontal="right"/>
    </xf>
    <xf numFmtId="0" fontId="37" fillId="0" borderId="0" xfId="0" applyFont="1"/>
    <xf numFmtId="164" fontId="40" fillId="2" borderId="17" xfId="2" applyNumberFormat="1" applyFont="1" applyFill="1" applyBorder="1" applyProtection="1"/>
    <xf numFmtId="164" fontId="37" fillId="0" borderId="0" xfId="0" applyNumberFormat="1" applyFont="1"/>
    <xf numFmtId="14" fontId="39" fillId="0" borderId="0" xfId="0" applyNumberFormat="1" applyFont="1"/>
    <xf numFmtId="0" fontId="39" fillId="0" borderId="0" xfId="0" applyFont="1" applyAlignment="1">
      <alignment horizontal="left" indent="1"/>
    </xf>
    <xf numFmtId="14" fontId="41" fillId="0" borderId="0" xfId="0" applyNumberFormat="1" applyFont="1" applyAlignment="1">
      <alignment horizontal="left"/>
    </xf>
    <xf numFmtId="8" fontId="37" fillId="5" borderId="29" xfId="0" applyNumberFormat="1" applyFont="1" applyFill="1" applyBorder="1"/>
    <xf numFmtId="14" fontId="38" fillId="0" borderId="1" xfId="0" applyNumberFormat="1" applyFont="1" applyBorder="1" applyAlignment="1" applyProtection="1">
      <alignment horizontal="left" wrapText="1"/>
      <protection locked="0"/>
    </xf>
    <xf numFmtId="165" fontId="37" fillId="4" borderId="29" xfId="0" applyNumberFormat="1" applyFont="1" applyFill="1" applyBorder="1"/>
    <xf numFmtId="0" fontId="39" fillId="4" borderId="29" xfId="0" applyFont="1" applyFill="1" applyBorder="1"/>
    <xf numFmtId="164" fontId="38" fillId="2" borderId="11" xfId="0" applyNumberFormat="1" applyFont="1" applyFill="1" applyBorder="1" applyAlignment="1">
      <alignment horizontal="right"/>
    </xf>
    <xf numFmtId="8" fontId="38" fillId="2" borderId="34" xfId="0" applyNumberFormat="1" applyFont="1" applyFill="1" applyBorder="1" applyAlignment="1" applyProtection="1">
      <alignment horizontal="right"/>
      <protection locked="0"/>
    </xf>
    <xf numFmtId="8" fontId="38" fillId="2" borderId="35" xfId="1" applyNumberFormat="1" applyFont="1" applyFill="1" applyBorder="1" applyAlignment="1" applyProtection="1">
      <alignment horizontal="right"/>
      <protection locked="0"/>
    </xf>
    <xf numFmtId="8" fontId="38" fillId="5" borderId="33" xfId="0" applyNumberFormat="1" applyFont="1" applyFill="1" applyBorder="1" applyAlignment="1" applyProtection="1">
      <alignment horizontal="left"/>
      <protection locked="0"/>
    </xf>
    <xf numFmtId="8" fontId="38" fillId="5" borderId="29" xfId="0" applyNumberFormat="1" applyFont="1" applyFill="1" applyBorder="1" applyAlignment="1" applyProtection="1">
      <alignment horizontal="right"/>
      <protection locked="0"/>
    </xf>
    <xf numFmtId="8" fontId="38" fillId="5" borderId="29" xfId="0" applyNumberFormat="1" applyFont="1" applyFill="1" applyBorder="1" applyAlignment="1" applyProtection="1">
      <alignment horizontal="left"/>
      <protection locked="0"/>
    </xf>
    <xf numFmtId="8" fontId="38" fillId="2" borderId="34" xfId="0" applyNumberFormat="1" applyFont="1" applyFill="1" applyBorder="1" applyAlignment="1">
      <alignment horizontal="right"/>
    </xf>
    <xf numFmtId="8" fontId="38" fillId="2" borderId="35" xfId="1" applyNumberFormat="1" applyFont="1" applyFill="1" applyBorder="1" applyAlignment="1" applyProtection="1">
      <alignment horizontal="right"/>
    </xf>
    <xf numFmtId="8" fontId="39" fillId="5" borderId="33" xfId="0" applyNumberFormat="1" applyFont="1" applyFill="1" applyBorder="1"/>
    <xf numFmtId="8" fontId="37" fillId="4" borderId="29" xfId="0" applyNumberFormat="1" applyFont="1" applyFill="1" applyBorder="1"/>
    <xf numFmtId="8" fontId="37" fillId="4" borderId="33" xfId="0" applyNumberFormat="1" applyFont="1" applyFill="1" applyBorder="1"/>
    <xf numFmtId="8" fontId="43" fillId="4" borderId="29" xfId="0" applyNumberFormat="1" applyFont="1" applyFill="1" applyBorder="1"/>
    <xf numFmtId="8" fontId="38" fillId="4" borderId="29" xfId="0" applyNumberFormat="1" applyFont="1" applyFill="1" applyBorder="1" applyAlignment="1" applyProtection="1">
      <alignment horizontal="left"/>
      <protection locked="0"/>
    </xf>
    <xf numFmtId="164" fontId="41" fillId="0" borderId="3" xfId="0" applyNumberFormat="1" applyFont="1" applyBorder="1" applyAlignment="1" applyProtection="1">
      <alignment horizontal="right" wrapText="1"/>
      <protection locked="0"/>
    </xf>
    <xf numFmtId="164" fontId="40" fillId="2" borderId="32" xfId="2" applyNumberFormat="1" applyFont="1" applyFill="1" applyBorder="1" applyProtection="1"/>
    <xf numFmtId="164" fontId="38" fillId="3" borderId="32" xfId="0" applyNumberFormat="1" applyFont="1" applyFill="1" applyBorder="1" applyAlignment="1">
      <alignment horizontal="right"/>
    </xf>
    <xf numFmtId="164" fontId="42" fillId="2" borderId="13" xfId="0" applyNumberFormat="1" applyFont="1" applyFill="1" applyBorder="1" applyAlignment="1">
      <alignment horizontal="right"/>
    </xf>
    <xf numFmtId="164" fontId="38" fillId="0" borderId="29" xfId="0" applyNumberFormat="1" applyFont="1" applyBorder="1" applyAlignment="1" applyProtection="1">
      <alignment horizontal="center" wrapText="1"/>
      <protection locked="0"/>
    </xf>
    <xf numFmtId="0" fontId="0" fillId="0" borderId="29" xfId="0" applyBorder="1"/>
    <xf numFmtId="0" fontId="39" fillId="7" borderId="29" xfId="0" applyFont="1" applyFill="1" applyBorder="1"/>
    <xf numFmtId="164" fontId="38" fillId="0" borderId="3" xfId="0" applyNumberFormat="1" applyFont="1" applyBorder="1" applyAlignment="1" applyProtection="1">
      <alignment wrapText="1"/>
      <protection locked="0"/>
    </xf>
    <xf numFmtId="164" fontId="38" fillId="0" borderId="13" xfId="0" applyNumberFormat="1" applyFont="1" applyBorder="1" applyProtection="1">
      <protection locked="0"/>
    </xf>
    <xf numFmtId="164" fontId="38" fillId="0" borderId="0" xfId="0" applyNumberFormat="1" applyFont="1"/>
    <xf numFmtId="164" fontId="43" fillId="0" borderId="0" xfId="0" applyNumberFormat="1" applyFont="1"/>
    <xf numFmtId="164" fontId="43" fillId="0" borderId="2" xfId="0" applyNumberFormat="1" applyFont="1" applyBorder="1" applyAlignment="1">
      <alignment horizontal="center" wrapText="1"/>
    </xf>
    <xf numFmtId="164" fontId="43" fillId="0" borderId="3" xfId="0" applyNumberFormat="1" applyFont="1" applyBorder="1" applyAlignment="1" applyProtection="1">
      <alignment horizontal="center" wrapText="1"/>
      <protection locked="0"/>
    </xf>
    <xf numFmtId="2" fontId="43" fillId="6" borderId="31" xfId="1" applyNumberFormat="1" applyFont="1" applyFill="1" applyBorder="1" applyAlignment="1" applyProtection="1">
      <alignment horizontal="right"/>
      <protection locked="0"/>
    </xf>
    <xf numFmtId="8" fontId="43" fillId="5" borderId="29" xfId="0" applyNumberFormat="1" applyFont="1" applyFill="1" applyBorder="1" applyAlignment="1" applyProtection="1">
      <alignment horizontal="right"/>
      <protection locked="0"/>
    </xf>
    <xf numFmtId="8" fontId="43" fillId="5" borderId="29" xfId="1" applyNumberFormat="1" applyFont="1" applyFill="1" applyBorder="1" applyAlignment="1" applyProtection="1">
      <alignment horizontal="right"/>
      <protection locked="0"/>
    </xf>
    <xf numFmtId="8" fontId="43" fillId="5" borderId="29" xfId="0" applyNumberFormat="1" applyFont="1" applyFill="1" applyBorder="1"/>
    <xf numFmtId="8" fontId="43" fillId="7" borderId="29" xfId="0" applyNumberFormat="1" applyFont="1" applyFill="1" applyBorder="1"/>
    <xf numFmtId="164" fontId="43" fillId="2" borderId="30" xfId="0" applyNumberFormat="1" applyFont="1" applyFill="1" applyBorder="1" applyAlignment="1">
      <alignment horizontal="right"/>
    </xf>
    <xf numFmtId="164" fontId="43" fillId="2" borderId="13" xfId="0" applyNumberFormat="1" applyFont="1" applyFill="1" applyBorder="1" applyAlignment="1">
      <alignment horizontal="right"/>
    </xf>
    <xf numFmtId="164" fontId="43" fillId="0" borderId="0" xfId="0" applyNumberFormat="1" applyFont="1" applyAlignment="1">
      <alignment horizontal="right"/>
    </xf>
    <xf numFmtId="0" fontId="43" fillId="0" borderId="0" xfId="0" applyFont="1"/>
    <xf numFmtId="8" fontId="43" fillId="0" borderId="0" xfId="0" applyNumberFormat="1" applyFont="1"/>
    <xf numFmtId="167" fontId="43" fillId="0" borderId="0" xfId="0" applyNumberFormat="1" applyFont="1"/>
    <xf numFmtId="164" fontId="43" fillId="0" borderId="2" xfId="0" applyNumberFormat="1" applyFont="1" applyBorder="1" applyAlignment="1" applyProtection="1">
      <alignment horizontal="center" wrapText="1"/>
      <protection locked="0"/>
    </xf>
    <xf numFmtId="164" fontId="44" fillId="2" borderId="0" xfId="1" applyNumberFormat="1" applyFont="1" applyFill="1" applyBorder="1" applyProtection="1"/>
    <xf numFmtId="164" fontId="38" fillId="6" borderId="3" xfId="0" applyNumberFormat="1" applyFont="1" applyFill="1" applyBorder="1" applyAlignment="1" applyProtection="1">
      <alignment horizontal="center" wrapText="1"/>
      <protection locked="0"/>
    </xf>
    <xf numFmtId="164" fontId="38" fillId="6" borderId="0" xfId="0" applyNumberFormat="1" applyFont="1" applyFill="1" applyAlignment="1">
      <alignment horizontal="right"/>
    </xf>
    <xf numFmtId="0" fontId="39" fillId="6" borderId="0" xfId="0" applyFont="1" applyFill="1"/>
    <xf numFmtId="0" fontId="0" fillId="6" borderId="0" xfId="0" applyFill="1"/>
    <xf numFmtId="8" fontId="38" fillId="8" borderId="36" xfId="1" applyNumberFormat="1" applyFont="1" applyFill="1" applyBorder="1" applyAlignment="1" applyProtection="1">
      <alignment horizontal="right"/>
      <protection locked="0"/>
    </xf>
    <xf numFmtId="8" fontId="38" fillId="8" borderId="36" xfId="1" applyNumberFormat="1" applyFont="1" applyFill="1" applyBorder="1" applyAlignment="1" applyProtection="1">
      <alignment horizontal="right"/>
    </xf>
    <xf numFmtId="164" fontId="38" fillId="8" borderId="13" xfId="0" applyNumberFormat="1" applyFont="1" applyFill="1" applyBorder="1" applyAlignment="1">
      <alignment horizontal="right"/>
    </xf>
    <xf numFmtId="8" fontId="38" fillId="2" borderId="32" xfId="1" applyNumberFormat="1" applyFont="1" applyFill="1" applyBorder="1" applyAlignment="1" applyProtection="1">
      <alignment horizontal="right"/>
    </xf>
    <xf numFmtId="164" fontId="45" fillId="3" borderId="32" xfId="0" applyNumberFormat="1" applyFont="1" applyFill="1" applyBorder="1" applyAlignment="1">
      <alignment horizontal="right"/>
    </xf>
    <xf numFmtId="8" fontId="45" fillId="2" borderId="32" xfId="1" applyNumberFormat="1" applyFont="1" applyFill="1" applyBorder="1" applyAlignment="1" applyProtection="1">
      <alignment horizontal="right"/>
    </xf>
    <xf numFmtId="8" fontId="45" fillId="2" borderId="29" xfId="1" applyNumberFormat="1" applyFont="1" applyFill="1" applyBorder="1" applyAlignment="1" applyProtection="1">
      <alignment horizontal="right"/>
    </xf>
    <xf numFmtId="8" fontId="46" fillId="2" borderId="29" xfId="1" applyNumberFormat="1" applyFont="1" applyFill="1" applyBorder="1" applyAlignment="1" applyProtection="1">
      <alignment horizontal="right"/>
    </xf>
    <xf numFmtId="8" fontId="46" fillId="2" borderId="32" xfId="1" applyNumberFormat="1" applyFont="1" applyFill="1" applyBorder="1" applyAlignment="1" applyProtection="1">
      <alignment horizontal="right"/>
    </xf>
    <xf numFmtId="164" fontId="46" fillId="3" borderId="32" xfId="0" applyNumberFormat="1" applyFont="1" applyFill="1" applyBorder="1" applyAlignment="1">
      <alignment horizontal="right"/>
    </xf>
    <xf numFmtId="8" fontId="47" fillId="2" borderId="29" xfId="1" applyNumberFormat="1" applyFont="1" applyFill="1" applyBorder="1" applyAlignment="1" applyProtection="1">
      <alignment horizontal="right"/>
    </xf>
    <xf numFmtId="8" fontId="47" fillId="2" borderId="32" xfId="1" applyNumberFormat="1" applyFont="1" applyFill="1" applyBorder="1" applyAlignment="1" applyProtection="1">
      <alignment horizontal="right"/>
    </xf>
    <xf numFmtId="164" fontId="47" fillId="3" borderId="32" xfId="0" applyNumberFormat="1" applyFont="1" applyFill="1" applyBorder="1" applyAlignment="1">
      <alignment horizontal="right"/>
    </xf>
    <xf numFmtId="164" fontId="40" fillId="3" borderId="32" xfId="0" applyNumberFormat="1" applyFont="1" applyFill="1" applyBorder="1" applyAlignment="1">
      <alignment horizontal="right"/>
    </xf>
    <xf numFmtId="165" fontId="37" fillId="4" borderId="29" xfId="0" applyNumberFormat="1" applyFont="1" applyFill="1" applyBorder="1" applyAlignment="1">
      <alignment horizontal="left"/>
    </xf>
    <xf numFmtId="8" fontId="37" fillId="2" borderId="32" xfId="1" applyNumberFormat="1" applyFont="1" applyFill="1" applyBorder="1" applyAlignment="1" applyProtection="1">
      <alignment horizontal="right"/>
    </xf>
    <xf numFmtId="8" fontId="37" fillId="2" borderId="29" xfId="1" applyNumberFormat="1" applyFont="1" applyFill="1" applyBorder="1" applyAlignment="1" applyProtection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13C86-B229-4D32-BEDA-66250398DC16}">
  <sheetPr codeName="Sheet1">
    <pageSetUpPr fitToPage="1"/>
  </sheetPr>
  <dimension ref="A1:U102"/>
  <sheetViews>
    <sheetView tabSelected="1" zoomScale="73" zoomScaleNormal="73" workbookViewId="0">
      <selection activeCell="G30" sqref="G30"/>
    </sheetView>
  </sheetViews>
  <sheetFormatPr defaultRowHeight="15" x14ac:dyDescent="0.25"/>
  <cols>
    <col min="1" max="1" width="10.7109375" customWidth="1"/>
    <col min="2" max="2" width="28.85546875" customWidth="1"/>
    <col min="3" max="3" width="12.42578125" customWidth="1"/>
    <col min="4" max="5" width="12.140625" bestFit="1" customWidth="1"/>
    <col min="6" max="6" width="11.5703125" style="382" customWidth="1"/>
    <col min="7" max="7" width="11.42578125" customWidth="1"/>
    <col min="8" max="8" width="12.5703125" customWidth="1"/>
    <col min="9" max="9" width="10.5703125" style="305" customWidth="1"/>
    <col min="10" max="10" width="13.42578125" style="305" customWidth="1"/>
    <col min="11" max="11" width="11.85546875" style="305" customWidth="1"/>
    <col min="12" max="12" width="9.28515625" style="305" customWidth="1"/>
    <col min="13" max="13" width="11.7109375" style="305" customWidth="1"/>
    <col min="14" max="14" width="10.5703125" style="305" bestFit="1" customWidth="1"/>
    <col min="15" max="15" width="10.7109375" style="305" customWidth="1"/>
    <col min="16" max="16" width="10.28515625" bestFit="1" customWidth="1"/>
    <col min="17" max="18" width="12.85546875" customWidth="1"/>
    <col min="19" max="19" width="13.42578125" customWidth="1"/>
    <col min="20" max="20" width="44.7109375" customWidth="1"/>
    <col min="21" max="21" width="19.7109375" customWidth="1"/>
  </cols>
  <sheetData>
    <row r="1" spans="1:21" ht="29.25" x14ac:dyDescent="0.25">
      <c r="A1" s="337" t="s">
        <v>387</v>
      </c>
      <c r="B1" s="313" t="s">
        <v>332</v>
      </c>
      <c r="C1" s="360" t="s">
        <v>386</v>
      </c>
      <c r="D1" s="315" t="s">
        <v>6</v>
      </c>
      <c r="E1" s="316" t="s">
        <v>7</v>
      </c>
      <c r="F1" s="379" t="s">
        <v>391</v>
      </c>
      <c r="G1" s="314" t="s">
        <v>8</v>
      </c>
      <c r="H1" s="314" t="s">
        <v>383</v>
      </c>
      <c r="I1" s="364" t="s">
        <v>392</v>
      </c>
      <c r="J1" s="364" t="s">
        <v>393</v>
      </c>
      <c r="K1" s="365" t="s">
        <v>394</v>
      </c>
      <c r="L1" s="366" t="s">
        <v>384</v>
      </c>
      <c r="M1" s="365" t="s">
        <v>218</v>
      </c>
      <c r="N1" s="365" t="s">
        <v>14</v>
      </c>
      <c r="O1" s="377" t="s">
        <v>15</v>
      </c>
      <c r="P1" s="317" t="s">
        <v>127</v>
      </c>
      <c r="Q1" s="314" t="s">
        <v>17</v>
      </c>
      <c r="R1" s="314"/>
      <c r="S1" s="353" t="s">
        <v>385</v>
      </c>
      <c r="T1" s="357"/>
      <c r="U1" s="357" t="s">
        <v>388</v>
      </c>
    </row>
    <row r="2" spans="1:21" x14ac:dyDescent="0.25">
      <c r="A2" s="338"/>
      <c r="B2" s="336">
        <v>7880.53</v>
      </c>
      <c r="C2" s="307"/>
      <c r="D2" s="341"/>
      <c r="E2" s="342"/>
      <c r="F2" s="383"/>
      <c r="G2" s="343"/>
      <c r="H2" s="344"/>
      <c r="I2" s="367"/>
      <c r="J2" s="367"/>
      <c r="K2" s="368"/>
      <c r="L2" s="369"/>
      <c r="M2" s="368"/>
      <c r="N2" s="368"/>
      <c r="O2" s="368"/>
      <c r="P2" s="345"/>
      <c r="Q2" s="308">
        <v>7880.53</v>
      </c>
      <c r="R2" s="386"/>
      <c r="S2" s="354">
        <v>7880.53</v>
      </c>
      <c r="T2" s="358"/>
      <c r="U2" s="358"/>
    </row>
    <row r="3" spans="1:21" x14ac:dyDescent="0.25">
      <c r="A3" s="338"/>
      <c r="B3" s="336"/>
      <c r="C3" s="307"/>
      <c r="D3" s="341"/>
      <c r="E3" s="342"/>
      <c r="F3" s="383"/>
      <c r="G3" s="343"/>
      <c r="H3" s="344"/>
      <c r="I3" s="367"/>
      <c r="J3" s="367"/>
      <c r="K3" s="368"/>
      <c r="L3" s="369"/>
      <c r="M3" s="368"/>
      <c r="N3" s="368"/>
      <c r="O3" s="368"/>
      <c r="P3" s="345"/>
      <c r="Q3" s="308"/>
      <c r="R3" s="386"/>
      <c r="S3" s="354"/>
      <c r="T3" s="358"/>
      <c r="U3" s="358"/>
    </row>
    <row r="4" spans="1:21" x14ac:dyDescent="0.25">
      <c r="A4" s="339" t="s">
        <v>396</v>
      </c>
      <c r="B4" s="310" t="s">
        <v>397</v>
      </c>
      <c r="C4" s="310"/>
      <c r="D4" s="346">
        <v>1500</v>
      </c>
      <c r="E4" s="347"/>
      <c r="F4" s="384"/>
      <c r="G4" s="348"/>
      <c r="H4" s="318">
        <v>1500</v>
      </c>
      <c r="I4" s="369"/>
      <c r="J4" s="369"/>
      <c r="K4" s="369"/>
      <c r="L4" s="369"/>
      <c r="M4" s="369"/>
      <c r="N4" s="369"/>
      <c r="O4" s="369"/>
      <c r="P4" s="318"/>
      <c r="Q4" s="308">
        <f>SUM(G4:P4)</f>
        <v>1500</v>
      </c>
      <c r="R4" s="386"/>
      <c r="S4" s="355"/>
      <c r="T4" s="358"/>
      <c r="U4" s="358"/>
    </row>
    <row r="5" spans="1:21" x14ac:dyDescent="0.25">
      <c r="A5" s="339" t="s">
        <v>398</v>
      </c>
      <c r="B5" s="310" t="s">
        <v>399</v>
      </c>
      <c r="C5" s="310"/>
      <c r="D5" s="346">
        <v>2700</v>
      </c>
      <c r="E5" s="347"/>
      <c r="F5" s="384"/>
      <c r="G5" s="348"/>
      <c r="H5" s="318">
        <v>2700</v>
      </c>
      <c r="I5" s="369"/>
      <c r="J5" s="369"/>
      <c r="K5" s="369"/>
      <c r="L5" s="369"/>
      <c r="M5" s="369"/>
      <c r="N5" s="369"/>
      <c r="O5" s="369"/>
      <c r="P5" s="318"/>
      <c r="Q5" s="355">
        <v>2700</v>
      </c>
      <c r="R5" s="308"/>
      <c r="S5" s="355"/>
      <c r="T5" s="358"/>
      <c r="U5" s="358"/>
    </row>
    <row r="6" spans="1:21" x14ac:dyDescent="0.25">
      <c r="A6" s="339" t="s">
        <v>400</v>
      </c>
      <c r="B6" s="310" t="s">
        <v>401</v>
      </c>
      <c r="C6" s="310"/>
      <c r="D6" s="346">
        <v>4875</v>
      </c>
      <c r="E6" s="347"/>
      <c r="F6" s="384"/>
      <c r="G6" s="348">
        <v>4875</v>
      </c>
      <c r="H6" s="318"/>
      <c r="I6" s="369"/>
      <c r="J6" s="369"/>
      <c r="K6" s="369"/>
      <c r="L6" s="369"/>
      <c r="M6" s="369"/>
      <c r="N6" s="369"/>
      <c r="O6" s="369"/>
      <c r="P6" s="318"/>
      <c r="Q6" s="355">
        <v>4875</v>
      </c>
      <c r="R6" s="308"/>
      <c r="S6" s="355">
        <v>16955.53</v>
      </c>
      <c r="T6" s="358"/>
      <c r="U6" s="358"/>
    </row>
    <row r="7" spans="1:21" x14ac:dyDescent="0.25">
      <c r="A7" s="339" t="s">
        <v>415</v>
      </c>
      <c r="B7" s="310" t="s">
        <v>416</v>
      </c>
      <c r="C7" s="310"/>
      <c r="D7" s="346"/>
      <c r="E7" s="347">
        <v>35</v>
      </c>
      <c r="F7" s="384"/>
      <c r="G7" s="348"/>
      <c r="H7" s="318"/>
      <c r="I7" s="369"/>
      <c r="J7" s="369">
        <v>35</v>
      </c>
      <c r="K7" s="369"/>
      <c r="L7" s="369"/>
      <c r="M7" s="369"/>
      <c r="N7" s="369"/>
      <c r="O7" s="369"/>
      <c r="P7" s="318"/>
      <c r="Q7" s="355"/>
      <c r="R7" s="308">
        <v>35</v>
      </c>
      <c r="S7" s="355"/>
      <c r="T7" s="358"/>
      <c r="U7" s="358"/>
    </row>
    <row r="8" spans="1:21" x14ac:dyDescent="0.25">
      <c r="A8" s="339" t="s">
        <v>402</v>
      </c>
      <c r="B8" s="310" t="s">
        <v>390</v>
      </c>
      <c r="C8" s="310"/>
      <c r="D8" s="346"/>
      <c r="E8" s="347">
        <v>120</v>
      </c>
      <c r="F8" s="384"/>
      <c r="G8" s="348"/>
      <c r="H8" s="318"/>
      <c r="I8" s="369"/>
      <c r="J8" s="369"/>
      <c r="K8" s="369"/>
      <c r="L8" s="369"/>
      <c r="M8" s="369"/>
      <c r="N8" s="369">
        <v>120</v>
      </c>
      <c r="O8" s="369"/>
      <c r="P8" s="318"/>
      <c r="Q8" s="355"/>
      <c r="R8" s="308">
        <f t="shared" ref="R8:R16" si="0">SUM(G8:P8)</f>
        <v>120</v>
      </c>
      <c r="S8" s="355"/>
      <c r="T8" s="358"/>
      <c r="U8" s="358"/>
    </row>
    <row r="9" spans="1:21" x14ac:dyDescent="0.25">
      <c r="A9" s="339" t="s">
        <v>402</v>
      </c>
      <c r="B9" s="310" t="s">
        <v>395</v>
      </c>
      <c r="C9" s="310"/>
      <c r="D9" s="346"/>
      <c r="E9" s="347">
        <v>720</v>
      </c>
      <c r="F9" s="384"/>
      <c r="G9" s="348"/>
      <c r="H9" s="318"/>
      <c r="I9" s="369"/>
      <c r="J9" s="369"/>
      <c r="K9" s="369"/>
      <c r="L9" s="369"/>
      <c r="M9" s="369">
        <v>600</v>
      </c>
      <c r="N9" s="369"/>
      <c r="O9" s="369">
        <v>120</v>
      </c>
      <c r="P9" s="318"/>
      <c r="Q9" s="355"/>
      <c r="R9" s="308">
        <f t="shared" si="0"/>
        <v>720</v>
      </c>
      <c r="S9" s="355"/>
      <c r="T9" s="358" t="s">
        <v>479</v>
      </c>
      <c r="U9" s="358"/>
    </row>
    <row r="10" spans="1:21" x14ac:dyDescent="0.25">
      <c r="A10" s="339" t="s">
        <v>402</v>
      </c>
      <c r="B10" s="310" t="s">
        <v>395</v>
      </c>
      <c r="C10" s="310"/>
      <c r="D10" s="346"/>
      <c r="E10" s="347">
        <v>120</v>
      </c>
      <c r="F10" s="384"/>
      <c r="G10" s="348"/>
      <c r="H10" s="318"/>
      <c r="I10" s="369"/>
      <c r="J10" s="369"/>
      <c r="K10" s="369"/>
      <c r="L10" s="369"/>
      <c r="M10" s="369">
        <v>100</v>
      </c>
      <c r="N10" s="369"/>
      <c r="O10" s="369">
        <v>20</v>
      </c>
      <c r="P10" s="318"/>
      <c r="Q10" s="355"/>
      <c r="R10" s="308">
        <f t="shared" si="0"/>
        <v>120</v>
      </c>
      <c r="S10" s="355"/>
      <c r="T10" s="358" t="s">
        <v>479</v>
      </c>
      <c r="U10" s="358"/>
    </row>
    <row r="11" spans="1:21" x14ac:dyDescent="0.25">
      <c r="A11" s="339" t="s">
        <v>402</v>
      </c>
      <c r="B11" s="310" t="s">
        <v>395</v>
      </c>
      <c r="C11" s="310"/>
      <c r="D11" s="346"/>
      <c r="E11" s="347">
        <v>960</v>
      </c>
      <c r="F11" s="384"/>
      <c r="G11" s="348"/>
      <c r="H11" s="318"/>
      <c r="I11" s="369"/>
      <c r="J11" s="369"/>
      <c r="K11" s="369"/>
      <c r="L11" s="369"/>
      <c r="M11" s="369">
        <v>800</v>
      </c>
      <c r="N11" s="369"/>
      <c r="O11" s="369">
        <v>160</v>
      </c>
      <c r="P11" s="318"/>
      <c r="Q11" s="355"/>
      <c r="R11" s="308">
        <f t="shared" si="0"/>
        <v>960</v>
      </c>
      <c r="S11" s="355"/>
      <c r="T11" s="358" t="s">
        <v>479</v>
      </c>
      <c r="U11" s="358"/>
    </row>
    <row r="12" spans="1:21" x14ac:dyDescent="0.25">
      <c r="A12" s="339" t="s">
        <v>402</v>
      </c>
      <c r="B12" s="310" t="s">
        <v>389</v>
      </c>
      <c r="C12" s="310"/>
      <c r="D12" s="346"/>
      <c r="E12" s="347">
        <v>96.64</v>
      </c>
      <c r="F12" s="384"/>
      <c r="G12" s="348"/>
      <c r="H12" s="318"/>
      <c r="I12" s="369"/>
      <c r="J12" s="369">
        <v>80.540000000000006</v>
      </c>
      <c r="K12" s="369"/>
      <c r="L12" s="369"/>
      <c r="M12" s="369"/>
      <c r="N12" s="369"/>
      <c r="O12" s="369">
        <v>16.100000000000001</v>
      </c>
      <c r="P12" s="318"/>
      <c r="Q12" s="355"/>
      <c r="R12" s="308">
        <f t="shared" si="0"/>
        <v>96.640000000000015</v>
      </c>
      <c r="S12" s="355"/>
      <c r="T12" s="358"/>
      <c r="U12" s="358"/>
    </row>
    <row r="13" spans="1:21" x14ac:dyDescent="0.25">
      <c r="A13" s="339" t="s">
        <v>402</v>
      </c>
      <c r="B13" s="310" t="s">
        <v>403</v>
      </c>
      <c r="C13" s="310"/>
      <c r="D13" s="346"/>
      <c r="E13" s="347">
        <v>60</v>
      </c>
      <c r="F13" s="384"/>
      <c r="G13" s="348"/>
      <c r="H13" s="318"/>
      <c r="I13" s="369"/>
      <c r="J13" s="369"/>
      <c r="K13" s="369"/>
      <c r="L13" s="369">
        <v>50</v>
      </c>
      <c r="M13" s="369"/>
      <c r="N13" s="369"/>
      <c r="O13" s="369">
        <v>10</v>
      </c>
      <c r="P13" s="318"/>
      <c r="Q13" s="355"/>
      <c r="R13" s="308">
        <f t="shared" si="0"/>
        <v>60</v>
      </c>
      <c r="S13" s="355"/>
      <c r="T13" s="358"/>
      <c r="U13" s="358"/>
    </row>
    <row r="14" spans="1:21" x14ac:dyDescent="0.25">
      <c r="A14" s="339" t="s">
        <v>402</v>
      </c>
      <c r="B14" s="310" t="s">
        <v>404</v>
      </c>
      <c r="C14" s="310"/>
      <c r="D14" s="346"/>
      <c r="E14" s="347">
        <v>275</v>
      </c>
      <c r="F14" s="384"/>
      <c r="G14" s="348"/>
      <c r="H14" s="318"/>
      <c r="I14" s="369">
        <v>275</v>
      </c>
      <c r="J14" s="369"/>
      <c r="K14" s="369"/>
      <c r="L14" s="369"/>
      <c r="M14" s="369"/>
      <c r="N14" s="369"/>
      <c r="O14" s="369"/>
      <c r="P14" s="318"/>
      <c r="Q14" s="355"/>
      <c r="R14" s="308">
        <f t="shared" si="0"/>
        <v>275</v>
      </c>
      <c r="S14" s="355"/>
      <c r="T14" s="358"/>
      <c r="U14" s="358"/>
    </row>
    <row r="15" spans="1:21" x14ac:dyDescent="0.25">
      <c r="A15" s="339" t="s">
        <v>402</v>
      </c>
      <c r="B15" s="310" t="s">
        <v>405</v>
      </c>
      <c r="C15" s="310"/>
      <c r="D15" s="346"/>
      <c r="E15" s="347">
        <v>313.77</v>
      </c>
      <c r="F15" s="384"/>
      <c r="G15" s="348"/>
      <c r="H15" s="318"/>
      <c r="I15" s="369">
        <v>313.77</v>
      </c>
      <c r="J15" s="369"/>
      <c r="K15" s="369"/>
      <c r="L15" s="369"/>
      <c r="M15" s="369"/>
      <c r="N15" s="369"/>
      <c r="O15" s="369"/>
      <c r="P15" s="318"/>
      <c r="Q15" s="355"/>
      <c r="R15" s="308">
        <f t="shared" si="0"/>
        <v>313.77</v>
      </c>
      <c r="S15" s="355"/>
      <c r="T15" s="358"/>
      <c r="U15" s="358"/>
    </row>
    <row r="16" spans="1:21" x14ac:dyDescent="0.25">
      <c r="A16" s="339" t="s">
        <v>402</v>
      </c>
      <c r="B16" s="310" t="s">
        <v>406</v>
      </c>
      <c r="C16" s="310"/>
      <c r="D16" s="346"/>
      <c r="E16" s="347">
        <v>313.77</v>
      </c>
      <c r="F16" s="384"/>
      <c r="G16" s="348"/>
      <c r="H16" s="318"/>
      <c r="I16" s="369">
        <v>313.77</v>
      </c>
      <c r="J16" s="369"/>
      <c r="K16" s="369"/>
      <c r="L16" s="369"/>
      <c r="M16" s="369"/>
      <c r="N16" s="369"/>
      <c r="O16" s="369"/>
      <c r="P16" s="318"/>
      <c r="Q16" s="355"/>
      <c r="R16" s="308">
        <f t="shared" si="0"/>
        <v>313.77</v>
      </c>
      <c r="S16" s="355"/>
      <c r="T16" s="358"/>
      <c r="U16" s="358"/>
    </row>
    <row r="17" spans="1:21" x14ac:dyDescent="0.25">
      <c r="A17" s="339" t="s">
        <v>402</v>
      </c>
      <c r="B17" s="310" t="s">
        <v>407</v>
      </c>
      <c r="C17" s="310"/>
      <c r="D17" s="346"/>
      <c r="E17" s="347">
        <v>3.99</v>
      </c>
      <c r="F17" s="384"/>
      <c r="G17" s="348"/>
      <c r="H17" s="318"/>
      <c r="I17" s="369"/>
      <c r="J17" s="369">
        <v>3.32</v>
      </c>
      <c r="K17" s="369"/>
      <c r="L17" s="369"/>
      <c r="M17" s="369"/>
      <c r="N17" s="369"/>
      <c r="O17" s="369">
        <v>0.67</v>
      </c>
      <c r="P17" s="318"/>
      <c r="Q17" s="355"/>
      <c r="R17" s="308">
        <f>SUM(H17:Q17)</f>
        <v>3.9899999999999998</v>
      </c>
      <c r="S17" s="355"/>
      <c r="T17" s="358"/>
      <c r="U17" s="358"/>
    </row>
    <row r="18" spans="1:21" x14ac:dyDescent="0.25">
      <c r="A18" s="339" t="s">
        <v>402</v>
      </c>
      <c r="B18" s="310" t="s">
        <v>408</v>
      </c>
      <c r="C18" s="310"/>
      <c r="D18" s="346"/>
      <c r="E18" s="347">
        <v>3.99</v>
      </c>
      <c r="F18" s="384"/>
      <c r="G18" s="348"/>
      <c r="H18" s="318"/>
      <c r="I18" s="369"/>
      <c r="J18" s="369">
        <v>3.32</v>
      </c>
      <c r="K18" s="369"/>
      <c r="L18" s="369"/>
      <c r="M18" s="369"/>
      <c r="N18" s="369"/>
      <c r="O18" s="369">
        <v>0.67</v>
      </c>
      <c r="P18" s="318"/>
      <c r="Q18" s="355"/>
      <c r="R18" s="308">
        <f>SUM(G18:P18)</f>
        <v>3.9899999999999998</v>
      </c>
      <c r="S18" s="355">
        <v>13933.37</v>
      </c>
      <c r="T18" s="358"/>
      <c r="U18" s="358"/>
    </row>
    <row r="19" spans="1:21" x14ac:dyDescent="0.25">
      <c r="A19" s="339" t="s">
        <v>417</v>
      </c>
      <c r="B19" s="310" t="s">
        <v>409</v>
      </c>
      <c r="C19" s="310"/>
      <c r="D19" s="346"/>
      <c r="E19" s="347">
        <v>100</v>
      </c>
      <c r="F19" s="384"/>
      <c r="G19" s="348"/>
      <c r="H19" s="318"/>
      <c r="I19" s="369"/>
      <c r="J19" s="369"/>
      <c r="K19" s="369">
        <v>100</v>
      </c>
      <c r="L19" s="369"/>
      <c r="M19" s="369"/>
      <c r="N19" s="369"/>
      <c r="O19" s="369"/>
      <c r="P19" s="318"/>
      <c r="Q19" s="308"/>
      <c r="R19" s="386">
        <f>SUM(K19:Q19)</f>
        <v>100</v>
      </c>
      <c r="S19" s="355"/>
      <c r="T19" s="358"/>
      <c r="U19" s="358"/>
    </row>
    <row r="20" spans="1:21" x14ac:dyDescent="0.25">
      <c r="A20" s="339" t="s">
        <v>417</v>
      </c>
      <c r="B20" s="310" t="s">
        <v>410</v>
      </c>
      <c r="C20" s="310"/>
      <c r="D20" s="346"/>
      <c r="E20" s="347">
        <v>341.49</v>
      </c>
      <c r="F20" s="384"/>
      <c r="G20" s="348"/>
      <c r="H20" s="318"/>
      <c r="I20" s="369"/>
      <c r="J20" s="369"/>
      <c r="K20" s="369">
        <v>341.49</v>
      </c>
      <c r="L20" s="369"/>
      <c r="M20" s="369"/>
      <c r="N20" s="369"/>
      <c r="O20" s="369"/>
      <c r="P20" s="318"/>
      <c r="Q20" s="355"/>
      <c r="R20" s="308">
        <f t="shared" ref="R20:R23" si="1">SUM(G20:P20)</f>
        <v>341.49</v>
      </c>
      <c r="S20" s="355"/>
      <c r="T20" s="358"/>
      <c r="U20" s="358"/>
    </row>
    <row r="21" spans="1:21" x14ac:dyDescent="0.25">
      <c r="A21" s="339" t="s">
        <v>417</v>
      </c>
      <c r="B21" s="310" t="s">
        <v>411</v>
      </c>
      <c r="C21" s="310"/>
      <c r="D21" s="346"/>
      <c r="E21" s="347">
        <v>313.77</v>
      </c>
      <c r="F21" s="384"/>
      <c r="G21" s="348"/>
      <c r="H21" s="318"/>
      <c r="I21" s="369">
        <v>313.77</v>
      </c>
      <c r="J21" s="369"/>
      <c r="K21" s="369"/>
      <c r="L21" s="351"/>
      <c r="M21" s="369"/>
      <c r="N21" s="369"/>
      <c r="O21" s="369"/>
      <c r="P21" s="318"/>
      <c r="Q21" s="355"/>
      <c r="R21" s="308">
        <f t="shared" si="1"/>
        <v>313.77</v>
      </c>
      <c r="S21" s="355"/>
      <c r="T21" s="358"/>
      <c r="U21" s="358"/>
    </row>
    <row r="22" spans="1:21" x14ac:dyDescent="0.25">
      <c r="A22" s="338" t="s">
        <v>418</v>
      </c>
      <c r="B22" s="307" t="s">
        <v>413</v>
      </c>
      <c r="C22" s="307"/>
      <c r="D22" s="346"/>
      <c r="E22" s="347">
        <v>313.77</v>
      </c>
      <c r="F22" s="384"/>
      <c r="G22" s="350"/>
      <c r="H22" s="349"/>
      <c r="I22" s="351">
        <v>313.77</v>
      </c>
      <c r="J22" s="351"/>
      <c r="K22" s="351"/>
      <c r="L22" s="351"/>
      <c r="M22" s="351"/>
      <c r="N22" s="351"/>
      <c r="O22" s="351"/>
      <c r="P22" s="345"/>
      <c r="Q22" s="355"/>
      <c r="R22" s="308">
        <f t="shared" si="1"/>
        <v>313.77</v>
      </c>
      <c r="S22" s="355"/>
      <c r="T22" s="358"/>
      <c r="U22" s="358"/>
    </row>
    <row r="23" spans="1:21" x14ac:dyDescent="0.25">
      <c r="A23" s="338" t="s">
        <v>412</v>
      </c>
      <c r="B23" s="319" t="s">
        <v>414</v>
      </c>
      <c r="C23" s="319"/>
      <c r="D23" s="346"/>
      <c r="E23" s="347">
        <v>235.2</v>
      </c>
      <c r="F23" s="384"/>
      <c r="G23" s="350"/>
      <c r="H23" s="349"/>
      <c r="I23" s="351">
        <v>235.2</v>
      </c>
      <c r="J23" s="351"/>
      <c r="K23" s="351"/>
      <c r="L23" s="351"/>
      <c r="M23" s="351"/>
      <c r="N23" s="351"/>
      <c r="O23" s="351"/>
      <c r="P23" s="352"/>
      <c r="Q23" s="355"/>
      <c r="R23" s="308">
        <f t="shared" si="1"/>
        <v>235.2</v>
      </c>
      <c r="S23" s="355"/>
      <c r="T23" s="358"/>
      <c r="U23" s="358"/>
    </row>
    <row r="24" spans="1:21" x14ac:dyDescent="0.25">
      <c r="A24" s="338" t="s">
        <v>419</v>
      </c>
      <c r="B24" s="319" t="s">
        <v>420</v>
      </c>
      <c r="C24" s="319"/>
      <c r="D24" s="346">
        <v>1.92</v>
      </c>
      <c r="E24" s="347"/>
      <c r="F24" s="384"/>
      <c r="G24" s="350"/>
      <c r="H24" s="349">
        <v>1.92</v>
      </c>
      <c r="I24" s="351"/>
      <c r="J24" s="351"/>
      <c r="K24" s="351"/>
      <c r="L24" s="351"/>
      <c r="M24" s="351"/>
      <c r="N24" s="351"/>
      <c r="O24" s="351"/>
      <c r="P24" s="352"/>
      <c r="Q24" s="355">
        <v>1.92</v>
      </c>
      <c r="R24" s="308"/>
      <c r="S24" s="355">
        <v>12631.06</v>
      </c>
      <c r="T24" s="358"/>
      <c r="U24" s="358"/>
    </row>
    <row r="25" spans="1:21" x14ac:dyDescent="0.25">
      <c r="A25" s="338" t="s">
        <v>421</v>
      </c>
      <c r="B25" s="319" t="s">
        <v>422</v>
      </c>
      <c r="C25" s="319"/>
      <c r="D25" s="346"/>
      <c r="E25" s="347">
        <v>90</v>
      </c>
      <c r="F25" s="384"/>
      <c r="G25" s="350"/>
      <c r="H25" s="349"/>
      <c r="I25" s="351"/>
      <c r="J25" s="351"/>
      <c r="K25" s="351"/>
      <c r="L25" s="351">
        <v>75</v>
      </c>
      <c r="M25" s="351"/>
      <c r="N25" s="351"/>
      <c r="O25" s="351">
        <v>15</v>
      </c>
      <c r="P25" s="352"/>
      <c r="Q25" s="355"/>
      <c r="R25" s="308">
        <v>90</v>
      </c>
      <c r="S25" s="355"/>
      <c r="T25" s="358"/>
      <c r="U25" s="358"/>
    </row>
    <row r="26" spans="1:21" x14ac:dyDescent="0.25">
      <c r="A26" s="338" t="s">
        <v>421</v>
      </c>
      <c r="B26" s="319" t="s">
        <v>423</v>
      </c>
      <c r="C26" s="319"/>
      <c r="D26" s="346"/>
      <c r="E26" s="347">
        <v>78.400000000000006</v>
      </c>
      <c r="F26" s="384"/>
      <c r="G26" s="350"/>
      <c r="H26" s="349"/>
      <c r="I26" s="351">
        <v>78.400000000000006</v>
      </c>
      <c r="J26" s="351"/>
      <c r="K26" s="351"/>
      <c r="L26" s="351"/>
      <c r="M26" s="351"/>
      <c r="N26" s="351"/>
      <c r="O26" s="351"/>
      <c r="P26" s="352"/>
      <c r="Q26" s="355"/>
      <c r="R26" s="308">
        <v>78.400000000000006</v>
      </c>
      <c r="S26" s="355"/>
      <c r="T26" s="358"/>
      <c r="U26" s="358"/>
    </row>
    <row r="27" spans="1:21" x14ac:dyDescent="0.25">
      <c r="A27" s="338" t="s">
        <v>421</v>
      </c>
      <c r="B27" s="319" t="s">
        <v>389</v>
      </c>
      <c r="C27" s="319"/>
      <c r="D27" s="346"/>
      <c r="E27" s="347">
        <v>81.86</v>
      </c>
      <c r="F27" s="384"/>
      <c r="G27" s="350"/>
      <c r="H27" s="349"/>
      <c r="I27" s="351"/>
      <c r="J27" s="351">
        <v>68.22</v>
      </c>
      <c r="K27" s="351"/>
      <c r="L27" s="351"/>
      <c r="M27" s="351"/>
      <c r="N27" s="351"/>
      <c r="O27" s="351">
        <v>13.64</v>
      </c>
      <c r="P27" s="352"/>
      <c r="Q27" s="355"/>
      <c r="R27" s="308">
        <v>81.86</v>
      </c>
      <c r="S27" s="355"/>
      <c r="T27" s="358"/>
      <c r="U27" s="358"/>
    </row>
    <row r="28" spans="1:21" x14ac:dyDescent="0.25">
      <c r="A28" s="338" t="s">
        <v>421</v>
      </c>
      <c r="B28" s="319" t="s">
        <v>424</v>
      </c>
      <c r="C28" s="319"/>
      <c r="D28" s="346"/>
      <c r="E28" s="347">
        <v>100</v>
      </c>
      <c r="F28" s="384"/>
      <c r="G28" s="350"/>
      <c r="H28" s="349"/>
      <c r="I28" s="351"/>
      <c r="J28" s="351"/>
      <c r="K28" s="351"/>
      <c r="L28" s="351"/>
      <c r="M28" s="351"/>
      <c r="N28" s="370">
        <v>100</v>
      </c>
      <c r="O28" s="351"/>
      <c r="P28" s="352"/>
      <c r="Q28" s="355"/>
      <c r="R28" s="308">
        <v>100</v>
      </c>
      <c r="S28" s="355"/>
      <c r="T28" s="358"/>
      <c r="U28" s="358"/>
    </row>
    <row r="29" spans="1:21" x14ac:dyDescent="0.25">
      <c r="A29" s="338" t="s">
        <v>425</v>
      </c>
      <c r="B29" s="319" t="s">
        <v>426</v>
      </c>
      <c r="C29" s="319"/>
      <c r="D29" s="346"/>
      <c r="E29" s="347">
        <v>313.77</v>
      </c>
      <c r="F29" s="384"/>
      <c r="G29" s="350"/>
      <c r="H29" s="349"/>
      <c r="I29" s="351">
        <v>313.77</v>
      </c>
      <c r="J29" s="351"/>
      <c r="K29" s="351"/>
      <c r="L29" s="351"/>
      <c r="M29" s="351"/>
      <c r="N29" s="351"/>
      <c r="O29" s="351"/>
      <c r="P29" s="352"/>
      <c r="Q29" s="355"/>
      <c r="R29" s="308">
        <v>313.77</v>
      </c>
      <c r="S29" s="355"/>
      <c r="T29" s="358"/>
      <c r="U29" s="358"/>
    </row>
    <row r="30" spans="1:21" x14ac:dyDescent="0.25">
      <c r="A30" s="338" t="s">
        <v>425</v>
      </c>
      <c r="B30" s="319" t="s">
        <v>427</v>
      </c>
      <c r="C30" s="319"/>
      <c r="D30" s="346"/>
      <c r="E30" s="347">
        <v>7.98</v>
      </c>
      <c r="F30" s="384"/>
      <c r="G30" s="350"/>
      <c r="H30" s="349"/>
      <c r="I30" s="351"/>
      <c r="J30" s="351">
        <v>6.64</v>
      </c>
      <c r="K30" s="351"/>
      <c r="L30" s="351"/>
      <c r="M30" s="351"/>
      <c r="N30" s="351"/>
      <c r="O30" s="351">
        <v>1.34</v>
      </c>
      <c r="P30" s="352"/>
      <c r="Q30" s="355"/>
      <c r="R30" s="308">
        <v>7.98</v>
      </c>
      <c r="S30" s="355"/>
      <c r="T30" s="358"/>
      <c r="U30" s="358"/>
    </row>
    <row r="31" spans="1:21" x14ac:dyDescent="0.25">
      <c r="A31" s="338" t="s">
        <v>428</v>
      </c>
      <c r="B31" s="319" t="s">
        <v>420</v>
      </c>
      <c r="C31" s="319"/>
      <c r="D31" s="346">
        <v>9.3000000000000007</v>
      </c>
      <c r="E31" s="347"/>
      <c r="F31" s="384"/>
      <c r="G31" s="350"/>
      <c r="H31" s="349">
        <v>9.3000000000000007</v>
      </c>
      <c r="I31" s="351"/>
      <c r="J31" s="351"/>
      <c r="K31" s="351"/>
      <c r="L31" s="351"/>
      <c r="M31" s="351"/>
      <c r="N31" s="351"/>
      <c r="O31" s="351"/>
      <c r="P31" s="352"/>
      <c r="Q31" s="355">
        <v>9.3000000000000007</v>
      </c>
      <c r="R31" s="308"/>
      <c r="S31" s="355"/>
      <c r="T31" s="358"/>
      <c r="U31" s="358"/>
    </row>
    <row r="32" spans="1:21" x14ac:dyDescent="0.25">
      <c r="A32" s="338" t="s">
        <v>429</v>
      </c>
      <c r="B32" s="319" t="s">
        <v>420</v>
      </c>
      <c r="C32" s="319"/>
      <c r="D32" s="346">
        <v>8.91</v>
      </c>
      <c r="E32" s="347"/>
      <c r="F32" s="384"/>
      <c r="G32" s="350"/>
      <c r="H32" s="349">
        <v>8.91</v>
      </c>
      <c r="I32" s="351"/>
      <c r="J32" s="351"/>
      <c r="K32" s="351"/>
      <c r="L32" s="351"/>
      <c r="M32" s="351"/>
      <c r="N32" s="351"/>
      <c r="O32" s="351"/>
      <c r="P32" s="352"/>
      <c r="Q32" s="355">
        <v>8.91</v>
      </c>
      <c r="R32" s="308"/>
      <c r="S32" s="355"/>
      <c r="T32" s="358"/>
      <c r="U32" s="358"/>
    </row>
    <row r="33" spans="1:21" x14ac:dyDescent="0.25">
      <c r="A33" s="338" t="s">
        <v>433</v>
      </c>
      <c r="B33" s="319" t="s">
        <v>441</v>
      </c>
      <c r="C33" s="319"/>
      <c r="D33" s="346"/>
      <c r="E33" s="347">
        <v>175</v>
      </c>
      <c r="F33" s="384"/>
      <c r="G33" s="350"/>
      <c r="H33" s="349"/>
      <c r="I33" s="351"/>
      <c r="J33" s="351"/>
      <c r="K33" s="351"/>
      <c r="L33" s="351"/>
      <c r="M33" s="351"/>
      <c r="N33" s="351">
        <v>175</v>
      </c>
      <c r="O33" s="351"/>
      <c r="P33" s="352"/>
      <c r="Q33" s="355"/>
      <c r="R33" s="386">
        <v>175</v>
      </c>
      <c r="S33" s="355"/>
      <c r="T33" s="358"/>
      <c r="U33" s="358"/>
    </row>
    <row r="34" spans="1:21" x14ac:dyDescent="0.25">
      <c r="A34" s="338" t="s">
        <v>433</v>
      </c>
      <c r="B34" s="319" t="s">
        <v>442</v>
      </c>
      <c r="C34" s="319"/>
      <c r="D34" s="346"/>
      <c r="E34" s="347">
        <v>175</v>
      </c>
      <c r="F34" s="384"/>
      <c r="G34" s="350"/>
      <c r="H34" s="349"/>
      <c r="I34" s="351"/>
      <c r="J34" s="351"/>
      <c r="K34" s="351"/>
      <c r="L34" s="351"/>
      <c r="M34" s="351"/>
      <c r="N34" s="351">
        <v>175</v>
      </c>
      <c r="O34" s="351"/>
      <c r="P34" s="352"/>
      <c r="Q34" s="355"/>
      <c r="R34" s="386">
        <v>175</v>
      </c>
      <c r="S34" s="355"/>
      <c r="T34" s="358"/>
      <c r="U34" s="358"/>
    </row>
    <row r="35" spans="1:21" x14ac:dyDescent="0.25">
      <c r="A35" s="338" t="s">
        <v>433</v>
      </c>
      <c r="B35" s="319" t="s">
        <v>443</v>
      </c>
      <c r="C35" s="319"/>
      <c r="D35" s="346"/>
      <c r="E35" s="347">
        <v>175</v>
      </c>
      <c r="F35" s="384"/>
      <c r="G35" s="350"/>
      <c r="H35" s="349"/>
      <c r="I35" s="351"/>
      <c r="J35" s="351"/>
      <c r="K35" s="351"/>
      <c r="L35" s="351"/>
      <c r="M35" s="351"/>
      <c r="N35" s="351">
        <v>175</v>
      </c>
      <c r="O35" s="351"/>
      <c r="P35" s="352"/>
      <c r="Q35" s="355"/>
      <c r="R35" s="386">
        <v>175</v>
      </c>
      <c r="S35" s="355"/>
      <c r="T35" s="358"/>
      <c r="U35" s="358"/>
    </row>
    <row r="36" spans="1:21" x14ac:dyDescent="0.25">
      <c r="A36" s="338" t="s">
        <v>433</v>
      </c>
      <c r="B36" s="319" t="s">
        <v>432</v>
      </c>
      <c r="C36" s="319"/>
      <c r="D36" s="346"/>
      <c r="E36" s="347">
        <v>313.77</v>
      </c>
      <c r="F36" s="384"/>
      <c r="G36" s="350"/>
      <c r="H36" s="349"/>
      <c r="I36" s="351">
        <v>313.77</v>
      </c>
      <c r="J36" s="351"/>
      <c r="K36" s="351"/>
      <c r="L36" s="351"/>
      <c r="M36" s="351"/>
      <c r="N36" s="351"/>
      <c r="O36" s="351"/>
      <c r="P36" s="352"/>
      <c r="Q36" s="355"/>
      <c r="R36" s="386">
        <v>313.77</v>
      </c>
      <c r="S36" s="355"/>
      <c r="T36" s="358"/>
      <c r="U36" s="358"/>
    </row>
    <row r="37" spans="1:21" x14ac:dyDescent="0.25">
      <c r="A37" s="338" t="s">
        <v>445</v>
      </c>
      <c r="B37" s="319" t="s">
        <v>420</v>
      </c>
      <c r="C37" s="319"/>
      <c r="D37" s="346">
        <v>7.66</v>
      </c>
      <c r="E37" s="347"/>
      <c r="F37" s="384"/>
      <c r="G37" s="350"/>
      <c r="H37" s="349">
        <v>7.66</v>
      </c>
      <c r="I37" s="351"/>
      <c r="J37" s="351"/>
      <c r="K37" s="351"/>
      <c r="L37" s="351"/>
      <c r="M37" s="351"/>
      <c r="N37" s="351"/>
      <c r="O37" s="351"/>
      <c r="P37" s="352"/>
      <c r="Q37" s="355">
        <v>7.66</v>
      </c>
      <c r="R37" s="386"/>
      <c r="S37" s="355"/>
      <c r="T37" s="358"/>
      <c r="U37" s="358"/>
    </row>
    <row r="38" spans="1:21" x14ac:dyDescent="0.25">
      <c r="A38" s="338" t="s">
        <v>434</v>
      </c>
      <c r="B38" s="319" t="s">
        <v>449</v>
      </c>
      <c r="C38" s="319"/>
      <c r="D38" s="346"/>
      <c r="E38" s="347">
        <v>3.99</v>
      </c>
      <c r="F38" s="384"/>
      <c r="G38" s="350"/>
      <c r="H38" s="349"/>
      <c r="I38" s="351"/>
      <c r="J38" s="351">
        <v>3.32</v>
      </c>
      <c r="K38" s="351"/>
      <c r="L38" s="351"/>
      <c r="M38" s="351"/>
      <c r="N38" s="351"/>
      <c r="O38" s="351">
        <v>0.67</v>
      </c>
      <c r="P38" s="352"/>
      <c r="Q38" s="308"/>
      <c r="R38" s="386">
        <v>3.99</v>
      </c>
      <c r="S38" s="355"/>
      <c r="T38" s="358"/>
      <c r="U38" s="358"/>
    </row>
    <row r="39" spans="1:21" x14ac:dyDescent="0.25">
      <c r="A39" s="338" t="s">
        <v>434</v>
      </c>
      <c r="B39" s="319" t="s">
        <v>430</v>
      </c>
      <c r="C39" s="319"/>
      <c r="D39" s="346"/>
      <c r="E39" s="347">
        <v>78.400000000000006</v>
      </c>
      <c r="F39" s="384"/>
      <c r="G39" s="350"/>
      <c r="H39" s="349"/>
      <c r="I39" s="351">
        <v>78.400000000000006</v>
      </c>
      <c r="J39" s="351"/>
      <c r="K39" s="351"/>
      <c r="L39" s="351"/>
      <c r="M39" s="351"/>
      <c r="N39" s="351"/>
      <c r="O39" s="351"/>
      <c r="P39" s="352"/>
      <c r="Q39" s="355"/>
      <c r="R39" s="308">
        <v>78.400000000000006</v>
      </c>
      <c r="S39" s="355"/>
      <c r="T39" s="358"/>
      <c r="U39" s="358"/>
    </row>
    <row r="40" spans="1:21" x14ac:dyDescent="0.25">
      <c r="A40" s="338" t="s">
        <v>434</v>
      </c>
      <c r="B40" s="319" t="s">
        <v>395</v>
      </c>
      <c r="C40" s="319"/>
      <c r="D40" s="346"/>
      <c r="E40" s="347">
        <v>453.6</v>
      </c>
      <c r="F40" s="384"/>
      <c r="G40" s="350"/>
      <c r="H40" s="349"/>
      <c r="I40" s="351"/>
      <c r="J40" s="351"/>
      <c r="K40" s="351"/>
      <c r="L40" s="351"/>
      <c r="M40" s="351">
        <v>378</v>
      </c>
      <c r="N40" s="351"/>
      <c r="O40" s="351">
        <v>75.599999999999994</v>
      </c>
      <c r="P40" s="352"/>
      <c r="Q40" s="355"/>
      <c r="R40" s="308">
        <v>453.6</v>
      </c>
      <c r="S40" s="355"/>
      <c r="T40" s="358"/>
      <c r="U40" s="358"/>
    </row>
    <row r="41" spans="1:21" x14ac:dyDescent="0.25">
      <c r="A41" s="338" t="s">
        <v>434</v>
      </c>
      <c r="B41" s="319" t="s">
        <v>431</v>
      </c>
      <c r="C41" s="319"/>
      <c r="D41" s="346"/>
      <c r="E41" s="347">
        <v>70.53</v>
      </c>
      <c r="F41" s="384"/>
      <c r="G41" s="350"/>
      <c r="H41" s="349"/>
      <c r="I41" s="351"/>
      <c r="J41" s="351"/>
      <c r="K41" s="351"/>
      <c r="L41" s="351"/>
      <c r="M41" s="351"/>
      <c r="N41" s="351">
        <v>70.53</v>
      </c>
      <c r="O41" s="351"/>
      <c r="P41" s="352"/>
      <c r="Q41" s="355"/>
      <c r="R41" s="308">
        <v>70.53</v>
      </c>
      <c r="S41" s="355"/>
      <c r="T41" s="358"/>
      <c r="U41" s="358"/>
    </row>
    <row r="42" spans="1:21" x14ac:dyDescent="0.25">
      <c r="A42" s="338" t="s">
        <v>435</v>
      </c>
      <c r="B42" s="319" t="s">
        <v>401</v>
      </c>
      <c r="C42" s="319"/>
      <c r="D42" s="346">
        <v>4875</v>
      </c>
      <c r="E42" s="347"/>
      <c r="F42" s="384"/>
      <c r="G42" s="350">
        <v>4875</v>
      </c>
      <c r="H42" s="349"/>
      <c r="I42" s="351"/>
      <c r="J42" s="351"/>
      <c r="K42" s="351"/>
      <c r="L42" s="351"/>
      <c r="M42" s="351"/>
      <c r="N42" s="351"/>
      <c r="O42" s="351"/>
      <c r="P42" s="352"/>
      <c r="Q42" s="355">
        <v>4875</v>
      </c>
      <c r="R42" s="308"/>
      <c r="S42" s="355"/>
      <c r="T42" s="358"/>
      <c r="U42" s="358"/>
    </row>
    <row r="43" spans="1:21" x14ac:dyDescent="0.25">
      <c r="A43" s="338" t="s">
        <v>436</v>
      </c>
      <c r="B43" s="319" t="s">
        <v>437</v>
      </c>
      <c r="C43" s="319"/>
      <c r="D43" s="346"/>
      <c r="E43" s="347">
        <v>313.57</v>
      </c>
      <c r="F43" s="384"/>
      <c r="G43" s="350"/>
      <c r="H43" s="349"/>
      <c r="I43" s="351">
        <v>313.57</v>
      </c>
      <c r="J43" s="351"/>
      <c r="K43" s="351"/>
      <c r="L43" s="351"/>
      <c r="M43" s="351"/>
      <c r="N43" s="351"/>
      <c r="O43" s="351"/>
      <c r="P43" s="352"/>
      <c r="Q43" s="355"/>
      <c r="R43" s="308">
        <v>313.57</v>
      </c>
      <c r="S43" s="355"/>
      <c r="T43" s="358"/>
      <c r="U43" s="358"/>
    </row>
    <row r="44" spans="1:21" x14ac:dyDescent="0.25">
      <c r="A44" s="338" t="s">
        <v>436</v>
      </c>
      <c r="B44" s="319" t="s">
        <v>438</v>
      </c>
      <c r="C44" s="319"/>
      <c r="D44" s="346"/>
      <c r="E44" s="347">
        <v>78.599999999999994</v>
      </c>
      <c r="F44" s="384"/>
      <c r="G44" s="350"/>
      <c r="H44" s="349"/>
      <c r="I44" s="351">
        <v>78.599999999999994</v>
      </c>
      <c r="J44" s="351"/>
      <c r="K44" s="351"/>
      <c r="L44" s="351"/>
      <c r="M44" s="351"/>
      <c r="N44" s="351"/>
      <c r="O44" s="351"/>
      <c r="P44" s="352"/>
      <c r="Q44" s="355"/>
      <c r="R44" s="308">
        <v>78.599999999999994</v>
      </c>
      <c r="S44" s="355"/>
      <c r="T44" s="358"/>
      <c r="U44" s="358"/>
    </row>
    <row r="45" spans="1:21" x14ac:dyDescent="0.25">
      <c r="A45" s="338" t="s">
        <v>439</v>
      </c>
      <c r="B45" s="319" t="s">
        <v>440</v>
      </c>
      <c r="C45" s="319"/>
      <c r="D45" s="346">
        <v>1254.0999999999999</v>
      </c>
      <c r="E45" s="347"/>
      <c r="F45" s="384"/>
      <c r="G45" s="350"/>
      <c r="H45" s="349">
        <v>1254.0999999999999</v>
      </c>
      <c r="I45" s="351"/>
      <c r="J45" s="351"/>
      <c r="K45" s="351"/>
      <c r="L45" s="351"/>
      <c r="M45" s="351"/>
      <c r="N45" s="351"/>
      <c r="O45" s="351"/>
      <c r="P45" s="352">
        <v>1254.0999999999999</v>
      </c>
      <c r="Q45" s="355">
        <v>1254.0999999999999</v>
      </c>
      <c r="R45" s="308"/>
      <c r="S45" s="355"/>
      <c r="T45" s="358"/>
      <c r="U45" s="358"/>
    </row>
    <row r="46" spans="1:21" x14ac:dyDescent="0.25">
      <c r="A46" s="338" t="s">
        <v>444</v>
      </c>
      <c r="B46" s="319" t="s">
        <v>420</v>
      </c>
      <c r="C46" s="319"/>
      <c r="D46" s="346">
        <v>7.42</v>
      </c>
      <c r="E46" s="347"/>
      <c r="F46" s="384"/>
      <c r="G46" s="350"/>
      <c r="H46" s="349">
        <v>7.42</v>
      </c>
      <c r="I46" s="351"/>
      <c r="J46" s="351"/>
      <c r="K46" s="351"/>
      <c r="L46" s="351"/>
      <c r="M46" s="351"/>
      <c r="N46" s="351"/>
      <c r="O46" s="351"/>
      <c r="P46" s="352"/>
      <c r="Q46" s="355">
        <v>7.42</v>
      </c>
      <c r="R46" s="308"/>
      <c r="S46" s="355"/>
      <c r="T46" s="358"/>
      <c r="U46" s="358"/>
    </row>
    <row r="47" spans="1:21" x14ac:dyDescent="0.25">
      <c r="A47" s="338" t="s">
        <v>446</v>
      </c>
      <c r="B47" s="319" t="s">
        <v>447</v>
      </c>
      <c r="C47" s="319"/>
      <c r="D47" s="346"/>
      <c r="E47" s="347">
        <v>313.77</v>
      </c>
      <c r="F47" s="384"/>
      <c r="G47" s="350"/>
      <c r="H47" s="349"/>
      <c r="I47" s="351">
        <v>313.77</v>
      </c>
      <c r="J47" s="351"/>
      <c r="K47" s="351"/>
      <c r="L47" s="351"/>
      <c r="M47" s="351"/>
      <c r="N47" s="351"/>
      <c r="O47" s="351"/>
      <c r="P47" s="352"/>
      <c r="Q47" s="355"/>
      <c r="R47" s="308">
        <v>313.77</v>
      </c>
      <c r="S47" s="355"/>
      <c r="T47" s="358"/>
      <c r="U47" s="358"/>
    </row>
    <row r="48" spans="1:21" x14ac:dyDescent="0.25">
      <c r="A48" s="338" t="s">
        <v>453</v>
      </c>
      <c r="B48" s="319" t="s">
        <v>420</v>
      </c>
      <c r="C48" s="319"/>
      <c r="D48" s="346">
        <v>8.17</v>
      </c>
      <c r="E48" s="347"/>
      <c r="F48" s="384"/>
      <c r="G48" s="350"/>
      <c r="H48" s="349">
        <v>8.17</v>
      </c>
      <c r="I48" s="351"/>
      <c r="J48" s="351"/>
      <c r="K48" s="351"/>
      <c r="L48" s="351"/>
      <c r="M48" s="351"/>
      <c r="N48" s="351"/>
      <c r="O48" s="351"/>
      <c r="P48" s="352"/>
      <c r="Q48" s="355">
        <v>8.17</v>
      </c>
      <c r="R48" s="386"/>
      <c r="S48" s="355"/>
      <c r="T48" s="358"/>
      <c r="U48" s="358"/>
    </row>
    <row r="49" spans="1:21" x14ac:dyDescent="0.25">
      <c r="A49" s="397">
        <v>45614</v>
      </c>
      <c r="B49" s="319" t="s">
        <v>448</v>
      </c>
      <c r="C49" s="319"/>
      <c r="D49" s="346"/>
      <c r="E49" s="347">
        <v>7.98</v>
      </c>
      <c r="F49" s="384"/>
      <c r="G49" s="350"/>
      <c r="H49" s="349"/>
      <c r="I49" s="351"/>
      <c r="J49" s="351">
        <v>6.64</v>
      </c>
      <c r="K49" s="351"/>
      <c r="L49" s="351"/>
      <c r="M49" s="351"/>
      <c r="N49" s="351"/>
      <c r="O49" s="351">
        <v>1.34</v>
      </c>
      <c r="P49" s="352"/>
      <c r="Q49" s="396"/>
      <c r="R49" s="398">
        <v>7.98</v>
      </c>
      <c r="S49" s="396"/>
      <c r="T49" s="358"/>
      <c r="U49" s="358"/>
    </row>
    <row r="50" spans="1:21" x14ac:dyDescent="0.25">
      <c r="A50" s="397">
        <v>45614</v>
      </c>
      <c r="B50" s="319" t="s">
        <v>455</v>
      </c>
      <c r="C50" s="319"/>
      <c r="D50" s="346"/>
      <c r="E50" s="347">
        <v>157</v>
      </c>
      <c r="F50" s="384"/>
      <c r="G50" s="350"/>
      <c r="H50" s="349"/>
      <c r="I50" s="351">
        <v>157</v>
      </c>
      <c r="J50" s="351"/>
      <c r="K50" s="351"/>
      <c r="L50" s="351"/>
      <c r="M50" s="351"/>
      <c r="N50" s="351"/>
      <c r="O50" s="351"/>
      <c r="P50" s="352"/>
      <c r="Q50" s="355"/>
      <c r="R50" s="355">
        <v>157</v>
      </c>
      <c r="S50" s="355"/>
      <c r="T50" s="358"/>
      <c r="U50" s="358"/>
    </row>
    <row r="51" spans="1:21" x14ac:dyDescent="0.25">
      <c r="A51" s="397">
        <v>45631</v>
      </c>
      <c r="B51" s="319" t="s">
        <v>456</v>
      </c>
      <c r="C51" s="319"/>
      <c r="D51" s="346"/>
      <c r="E51" s="347">
        <v>78.400000000000006</v>
      </c>
      <c r="F51" s="384"/>
      <c r="G51" s="350"/>
      <c r="H51" s="349"/>
      <c r="I51" s="351">
        <v>78.400000000000006</v>
      </c>
      <c r="J51" s="351"/>
      <c r="K51" s="351"/>
      <c r="L51" s="351"/>
      <c r="M51" s="351"/>
      <c r="N51" s="351"/>
      <c r="O51" s="351"/>
      <c r="P51" s="352"/>
      <c r="Q51" s="308"/>
      <c r="R51" s="386">
        <v>78.400000000000006</v>
      </c>
      <c r="S51" s="355"/>
      <c r="T51" s="358"/>
      <c r="U51" s="358"/>
    </row>
    <row r="52" spans="1:21" x14ac:dyDescent="0.25">
      <c r="A52" s="397">
        <v>45631</v>
      </c>
      <c r="B52" s="319" t="s">
        <v>451</v>
      </c>
      <c r="C52" s="319"/>
      <c r="D52" s="346"/>
      <c r="E52" s="347">
        <v>313.77</v>
      </c>
      <c r="F52" s="384"/>
      <c r="G52" s="350"/>
      <c r="H52" s="349"/>
      <c r="I52" s="351">
        <v>313.77</v>
      </c>
      <c r="J52" s="351"/>
      <c r="K52" s="351"/>
      <c r="L52" s="351"/>
      <c r="M52" s="351"/>
      <c r="N52" s="351"/>
      <c r="O52" s="351"/>
      <c r="P52" s="352"/>
      <c r="Q52" s="308"/>
      <c r="R52" s="386">
        <v>313.77</v>
      </c>
      <c r="S52" s="355"/>
      <c r="T52" s="358"/>
      <c r="U52" s="358"/>
    </row>
    <row r="53" spans="1:21" x14ac:dyDescent="0.25">
      <c r="A53" s="397">
        <v>45631</v>
      </c>
      <c r="B53" s="319" t="s">
        <v>389</v>
      </c>
      <c r="C53" s="319"/>
      <c r="D53" s="346"/>
      <c r="E53" s="347">
        <v>81.86</v>
      </c>
      <c r="F53" s="384"/>
      <c r="G53" s="350"/>
      <c r="H53" s="349"/>
      <c r="I53" s="351"/>
      <c r="J53" s="351">
        <v>68.22</v>
      </c>
      <c r="K53" s="351"/>
      <c r="L53" s="351"/>
      <c r="M53" s="351"/>
      <c r="N53" s="351"/>
      <c r="O53" s="351">
        <v>13.64</v>
      </c>
      <c r="P53" s="352"/>
      <c r="Q53" s="308"/>
      <c r="R53" s="386">
        <v>81.86</v>
      </c>
      <c r="S53" s="355"/>
      <c r="T53" s="358"/>
      <c r="U53" s="358"/>
    </row>
    <row r="54" spans="1:21" x14ac:dyDescent="0.25">
      <c r="A54" s="397">
        <v>45631</v>
      </c>
      <c r="B54" s="319" t="s">
        <v>452</v>
      </c>
      <c r="C54" s="319"/>
      <c r="D54" s="346"/>
      <c r="E54" s="347">
        <v>2716.15</v>
      </c>
      <c r="F54" s="384"/>
      <c r="G54" s="350"/>
      <c r="H54" s="349"/>
      <c r="I54" s="351"/>
      <c r="J54" s="351"/>
      <c r="K54" s="351"/>
      <c r="L54" s="351"/>
      <c r="M54" s="351"/>
      <c r="N54" s="351">
        <v>2263.46</v>
      </c>
      <c r="O54" s="351">
        <v>452.69</v>
      </c>
      <c r="P54" s="352"/>
      <c r="Q54" s="389"/>
      <c r="R54" s="398">
        <v>2716.15</v>
      </c>
      <c r="S54" s="387"/>
      <c r="T54" s="358"/>
      <c r="U54" s="358"/>
    </row>
    <row r="55" spans="1:21" x14ac:dyDescent="0.25">
      <c r="A55" s="338" t="s">
        <v>454</v>
      </c>
      <c r="B55" s="319" t="s">
        <v>420</v>
      </c>
      <c r="C55" s="319"/>
      <c r="D55" s="346">
        <v>6.94</v>
      </c>
      <c r="E55" s="347"/>
      <c r="F55" s="384"/>
      <c r="G55" s="350"/>
      <c r="H55" s="349">
        <v>6.94</v>
      </c>
      <c r="I55" s="351"/>
      <c r="J55" s="351"/>
      <c r="K55" s="351"/>
      <c r="L55" s="351"/>
      <c r="M55" s="351"/>
      <c r="N55" s="351"/>
      <c r="O55" s="351"/>
      <c r="P55" s="352"/>
      <c r="Q55" s="308">
        <v>6.94</v>
      </c>
      <c r="R55" s="386"/>
      <c r="S55" s="355"/>
      <c r="T55" s="358"/>
      <c r="U55" s="358"/>
    </row>
    <row r="56" spans="1:21" x14ac:dyDescent="0.25">
      <c r="A56" s="338" t="s">
        <v>457</v>
      </c>
      <c r="B56" s="319" t="s">
        <v>458</v>
      </c>
      <c r="C56" s="319"/>
      <c r="D56" s="346"/>
      <c r="E56" s="347">
        <v>410.47</v>
      </c>
      <c r="F56" s="384"/>
      <c r="G56" s="350"/>
      <c r="H56" s="349"/>
      <c r="I56" s="351">
        <v>410.47</v>
      </c>
      <c r="J56" s="351"/>
      <c r="K56" s="351"/>
      <c r="L56" s="351"/>
      <c r="M56" s="351"/>
      <c r="N56" s="351"/>
      <c r="O56" s="351"/>
      <c r="P56" s="352"/>
      <c r="Q56" s="308"/>
      <c r="R56" s="386">
        <v>410.47</v>
      </c>
      <c r="S56" s="355"/>
      <c r="T56" s="358"/>
      <c r="U56" s="358"/>
    </row>
    <row r="57" spans="1:21" x14ac:dyDescent="0.25">
      <c r="A57" s="338" t="s">
        <v>457</v>
      </c>
      <c r="B57" s="319" t="s">
        <v>450</v>
      </c>
      <c r="C57" s="319"/>
      <c r="D57" s="346"/>
      <c r="E57" s="347">
        <v>102.6</v>
      </c>
      <c r="F57" s="384"/>
      <c r="G57" s="350"/>
      <c r="H57" s="349"/>
      <c r="I57" s="351">
        <v>102.6</v>
      </c>
      <c r="J57" s="351"/>
      <c r="K57" s="351"/>
      <c r="L57" s="351"/>
      <c r="M57" s="351"/>
      <c r="N57" s="351"/>
      <c r="O57" s="351"/>
      <c r="P57" s="352"/>
      <c r="Q57" s="308"/>
      <c r="R57" s="386">
        <v>102.6</v>
      </c>
      <c r="S57" s="355"/>
      <c r="T57" s="358"/>
      <c r="U57" s="358"/>
    </row>
    <row r="58" spans="1:21" x14ac:dyDescent="0.25">
      <c r="A58" s="338" t="s">
        <v>466</v>
      </c>
      <c r="B58" s="319" t="s">
        <v>420</v>
      </c>
      <c r="C58" s="319"/>
      <c r="D58" s="346">
        <v>7.69</v>
      </c>
      <c r="E58" s="347"/>
      <c r="F58" s="384"/>
      <c r="G58" s="350"/>
      <c r="H58" s="349">
        <v>7.69</v>
      </c>
      <c r="I58" s="351"/>
      <c r="J58" s="351"/>
      <c r="K58" s="351"/>
      <c r="L58" s="351"/>
      <c r="M58" s="351"/>
      <c r="N58" s="351"/>
      <c r="O58" s="351"/>
      <c r="P58" s="352"/>
      <c r="Q58" s="308">
        <v>7.69</v>
      </c>
      <c r="R58" s="386"/>
      <c r="S58" s="355"/>
      <c r="T58" s="358"/>
      <c r="U58" s="358"/>
    </row>
    <row r="59" spans="1:21" x14ac:dyDescent="0.25">
      <c r="A59" s="338" t="s">
        <v>462</v>
      </c>
      <c r="B59" s="319" t="s">
        <v>403</v>
      </c>
      <c r="C59" s="319"/>
      <c r="D59" s="346"/>
      <c r="E59" s="347">
        <v>11.99</v>
      </c>
      <c r="F59" s="384"/>
      <c r="G59" s="350"/>
      <c r="H59" s="349"/>
      <c r="I59" s="351"/>
      <c r="J59" s="351"/>
      <c r="K59" s="351"/>
      <c r="L59" s="351">
        <v>9.99</v>
      </c>
      <c r="M59" s="351"/>
      <c r="N59" s="351"/>
      <c r="O59" s="351">
        <v>2</v>
      </c>
      <c r="P59" s="352"/>
      <c r="Q59" s="390"/>
      <c r="R59" s="398">
        <v>11.99</v>
      </c>
      <c r="S59" s="392"/>
      <c r="T59" s="358"/>
      <c r="U59" s="358"/>
    </row>
    <row r="60" spans="1:21" x14ac:dyDescent="0.25">
      <c r="A60" s="338" t="s">
        <v>462</v>
      </c>
      <c r="B60" s="319" t="s">
        <v>459</v>
      </c>
      <c r="C60" s="319"/>
      <c r="D60" s="346"/>
      <c r="E60" s="347">
        <v>7.98</v>
      </c>
      <c r="F60" s="384"/>
      <c r="G60" s="350"/>
      <c r="H60" s="349"/>
      <c r="I60" s="351"/>
      <c r="J60" s="351">
        <v>6.64</v>
      </c>
      <c r="K60" s="351"/>
      <c r="L60" s="351"/>
      <c r="M60" s="351"/>
      <c r="N60" s="351"/>
      <c r="O60" s="351">
        <v>1.34</v>
      </c>
      <c r="P60" s="352"/>
      <c r="Q60" s="390"/>
      <c r="R60" s="398">
        <v>7.98</v>
      </c>
      <c r="S60" s="392"/>
      <c r="T60" s="358"/>
      <c r="U60" s="358"/>
    </row>
    <row r="61" spans="1:21" x14ac:dyDescent="0.25">
      <c r="A61" s="338" t="s">
        <v>462</v>
      </c>
      <c r="B61" s="319" t="s">
        <v>460</v>
      </c>
      <c r="C61" s="319"/>
      <c r="D61" s="346"/>
      <c r="E61" s="347">
        <v>324.39999999999998</v>
      </c>
      <c r="F61" s="384"/>
      <c r="G61" s="350"/>
      <c r="H61" s="349"/>
      <c r="I61" s="351">
        <v>324.39999999999998</v>
      </c>
      <c r="J61" s="351"/>
      <c r="K61" s="351"/>
      <c r="L61" s="351"/>
      <c r="M61" s="351"/>
      <c r="N61" s="351"/>
      <c r="O61" s="351"/>
      <c r="P61" s="352"/>
      <c r="Q61" s="390"/>
      <c r="R61" s="398">
        <v>324.39999999999998</v>
      </c>
      <c r="S61" s="392"/>
      <c r="T61" s="358"/>
      <c r="U61" s="358"/>
    </row>
    <row r="62" spans="1:21" x14ac:dyDescent="0.25">
      <c r="A62" s="338" t="s">
        <v>462</v>
      </c>
      <c r="B62" s="319" t="s">
        <v>461</v>
      </c>
      <c r="C62" s="319"/>
      <c r="D62" s="346"/>
      <c r="E62" s="347">
        <v>2.6</v>
      </c>
      <c r="F62" s="384"/>
      <c r="G62" s="350"/>
      <c r="H62" s="349"/>
      <c r="I62" s="351">
        <v>2.6</v>
      </c>
      <c r="J62" s="351"/>
      <c r="K62" s="351"/>
      <c r="L62" s="351"/>
      <c r="M62" s="351"/>
      <c r="N62" s="351"/>
      <c r="O62" s="351"/>
      <c r="P62" s="352"/>
      <c r="Q62" s="390"/>
      <c r="R62" s="398">
        <v>2.6</v>
      </c>
      <c r="S62" s="392"/>
      <c r="T62" s="358"/>
      <c r="U62" s="358"/>
    </row>
    <row r="63" spans="1:21" x14ac:dyDescent="0.25">
      <c r="A63" s="338" t="s">
        <v>467</v>
      </c>
      <c r="B63" s="319" t="s">
        <v>420</v>
      </c>
      <c r="C63" s="319"/>
      <c r="D63" s="346">
        <v>7.94</v>
      </c>
      <c r="E63" s="347"/>
      <c r="F63" s="384"/>
      <c r="G63" s="350"/>
      <c r="H63" s="349">
        <v>7.94</v>
      </c>
      <c r="I63" s="351"/>
      <c r="J63" s="351"/>
      <c r="K63" s="351"/>
      <c r="L63" s="351"/>
      <c r="M63" s="351"/>
      <c r="N63" s="351"/>
      <c r="O63" s="351"/>
      <c r="P63" s="352"/>
      <c r="Q63" s="399">
        <v>7.94</v>
      </c>
      <c r="R63" s="398"/>
      <c r="S63" s="392"/>
      <c r="T63" s="358"/>
      <c r="U63" s="358"/>
    </row>
    <row r="64" spans="1:21" x14ac:dyDescent="0.25">
      <c r="A64" s="338" t="s">
        <v>463</v>
      </c>
      <c r="B64" s="319" t="s">
        <v>395</v>
      </c>
      <c r="C64" s="319"/>
      <c r="D64" s="346"/>
      <c r="E64" s="347">
        <v>1118.4000000000001</v>
      </c>
      <c r="F64" s="384"/>
      <c r="G64" s="350"/>
      <c r="H64" s="349"/>
      <c r="I64" s="351"/>
      <c r="J64" s="351"/>
      <c r="K64" s="351"/>
      <c r="L64" s="351"/>
      <c r="M64" s="351">
        <v>932</v>
      </c>
      <c r="N64" s="351"/>
      <c r="O64" s="351">
        <v>186.4</v>
      </c>
      <c r="P64" s="352"/>
      <c r="Q64" s="390"/>
      <c r="R64" s="398">
        <v>1118.4000000000001</v>
      </c>
      <c r="S64" s="392"/>
      <c r="T64" s="358"/>
      <c r="U64" s="358"/>
    </row>
    <row r="65" spans="1:21" x14ac:dyDescent="0.25">
      <c r="A65" s="338" t="s">
        <v>463</v>
      </c>
      <c r="B65" s="319" t="s">
        <v>464</v>
      </c>
      <c r="C65" s="319"/>
      <c r="D65" s="346"/>
      <c r="E65" s="347">
        <v>81</v>
      </c>
      <c r="F65" s="384"/>
      <c r="G65" s="350"/>
      <c r="H65" s="349"/>
      <c r="I65" s="351">
        <v>81</v>
      </c>
      <c r="J65" s="351"/>
      <c r="K65" s="351"/>
      <c r="L65" s="351"/>
      <c r="M65" s="351"/>
      <c r="N65" s="351"/>
      <c r="O65" s="351"/>
      <c r="P65" s="352"/>
      <c r="Q65" s="390"/>
      <c r="R65" s="398">
        <v>81</v>
      </c>
      <c r="S65" s="392"/>
      <c r="T65" s="358"/>
      <c r="U65" s="358"/>
    </row>
    <row r="66" spans="1:21" x14ac:dyDescent="0.25">
      <c r="A66" s="338" t="s">
        <v>463</v>
      </c>
      <c r="B66" s="319" t="s">
        <v>465</v>
      </c>
      <c r="C66" s="319"/>
      <c r="D66" s="346"/>
      <c r="E66" s="347">
        <v>324.60000000000002</v>
      </c>
      <c r="F66" s="384"/>
      <c r="G66" s="350"/>
      <c r="H66" s="349"/>
      <c r="I66" s="351">
        <v>324.60000000000002</v>
      </c>
      <c r="J66" s="351"/>
      <c r="K66" s="351"/>
      <c r="L66" s="351"/>
      <c r="M66" s="351"/>
      <c r="N66" s="351"/>
      <c r="O66" s="351"/>
      <c r="P66" s="352"/>
      <c r="Q66" s="390"/>
      <c r="R66" s="398">
        <v>324.60000000000002</v>
      </c>
      <c r="S66" s="392"/>
      <c r="T66" s="358"/>
      <c r="U66" s="358"/>
    </row>
    <row r="67" spans="1:21" x14ac:dyDescent="0.25">
      <c r="A67" s="338" t="s">
        <v>468</v>
      </c>
      <c r="B67" s="319" t="s">
        <v>420</v>
      </c>
      <c r="C67" s="319"/>
      <c r="D67" s="346">
        <v>6.95</v>
      </c>
      <c r="E67" s="347"/>
      <c r="F67" s="384"/>
      <c r="G67" s="350"/>
      <c r="H67" s="349">
        <v>6.95</v>
      </c>
      <c r="I67" s="351"/>
      <c r="J67" s="351"/>
      <c r="K67" s="351"/>
      <c r="L67" s="351"/>
      <c r="M67" s="351"/>
      <c r="N67" s="351"/>
      <c r="O67" s="351"/>
      <c r="P67" s="352"/>
      <c r="Q67" s="390">
        <v>6.95</v>
      </c>
      <c r="R67" s="398"/>
      <c r="S67" s="392"/>
      <c r="T67" s="358"/>
      <c r="U67" s="358"/>
    </row>
    <row r="68" spans="1:21" x14ac:dyDescent="0.25">
      <c r="A68" s="338" t="s">
        <v>469</v>
      </c>
      <c r="B68" s="319" t="s">
        <v>470</v>
      </c>
      <c r="C68" s="319"/>
      <c r="D68" s="346">
        <v>300</v>
      </c>
      <c r="E68" s="347"/>
      <c r="F68" s="384"/>
      <c r="G68" s="350"/>
      <c r="H68" s="349">
        <v>300</v>
      </c>
      <c r="I68" s="351"/>
      <c r="J68" s="351"/>
      <c r="K68" s="351"/>
      <c r="L68" s="351"/>
      <c r="M68" s="351"/>
      <c r="N68" s="351"/>
      <c r="O68" s="351"/>
      <c r="P68" s="352"/>
      <c r="Q68" s="390">
        <v>300</v>
      </c>
      <c r="R68" s="391"/>
      <c r="S68" s="392"/>
      <c r="T68" s="358" t="s">
        <v>471</v>
      </c>
      <c r="U68" s="358"/>
    </row>
    <row r="69" spans="1:21" x14ac:dyDescent="0.25">
      <c r="A69" s="338" t="s">
        <v>472</v>
      </c>
      <c r="B69" s="319" t="s">
        <v>473</v>
      </c>
      <c r="C69" s="319"/>
      <c r="D69" s="346"/>
      <c r="E69" s="347">
        <v>4.25</v>
      </c>
      <c r="F69" s="384"/>
      <c r="G69" s="350"/>
      <c r="H69" s="349"/>
      <c r="I69" s="351"/>
      <c r="J69" s="351">
        <v>4.25</v>
      </c>
      <c r="K69" s="351"/>
      <c r="L69" s="351"/>
      <c r="M69" s="351"/>
      <c r="N69" s="351"/>
      <c r="O69" s="351"/>
      <c r="P69" s="352"/>
      <c r="Q69" s="308"/>
      <c r="R69" s="386">
        <v>4.25</v>
      </c>
      <c r="S69" s="355"/>
      <c r="T69" s="358"/>
      <c r="U69" s="358"/>
    </row>
    <row r="70" spans="1:21" x14ac:dyDescent="0.25">
      <c r="A70" s="338" t="s">
        <v>474</v>
      </c>
      <c r="B70" s="319" t="s">
        <v>395</v>
      </c>
      <c r="C70" s="319"/>
      <c r="D70" s="346"/>
      <c r="E70" s="347">
        <v>1538.4</v>
      </c>
      <c r="F70" s="384"/>
      <c r="G70" s="350"/>
      <c r="H70" s="349"/>
      <c r="I70" s="351"/>
      <c r="J70" s="351"/>
      <c r="K70" s="351"/>
      <c r="L70" s="351"/>
      <c r="M70" s="351">
        <v>1282</v>
      </c>
      <c r="N70" s="351"/>
      <c r="O70" s="351">
        <v>256.39999999999998</v>
      </c>
      <c r="P70" s="352"/>
      <c r="Q70" s="308"/>
      <c r="R70" s="386">
        <v>1538.4</v>
      </c>
      <c r="S70" s="355"/>
      <c r="T70" s="358"/>
      <c r="U70" s="358"/>
    </row>
    <row r="71" spans="1:21" x14ac:dyDescent="0.25">
      <c r="A71" s="338" t="s">
        <v>475</v>
      </c>
      <c r="B71" s="319" t="s">
        <v>379</v>
      </c>
      <c r="C71" s="319"/>
      <c r="D71" s="346"/>
      <c r="E71" s="347">
        <v>558.79999999999995</v>
      </c>
      <c r="F71" s="384"/>
      <c r="G71" s="350"/>
      <c r="H71" s="349"/>
      <c r="I71" s="351"/>
      <c r="J71" s="351"/>
      <c r="K71" s="351"/>
      <c r="L71" s="351"/>
      <c r="M71" s="351"/>
      <c r="N71" s="351">
        <v>465.67</v>
      </c>
      <c r="O71" s="351">
        <v>93.13</v>
      </c>
      <c r="P71" s="352"/>
      <c r="Q71" s="308"/>
      <c r="R71" s="386">
        <v>558.79999999999995</v>
      </c>
      <c r="S71" s="355"/>
      <c r="T71" s="358"/>
      <c r="U71" s="358"/>
    </row>
    <row r="72" spans="1:21" x14ac:dyDescent="0.25">
      <c r="A72" s="338" t="s">
        <v>474</v>
      </c>
      <c r="B72" s="319" t="s">
        <v>431</v>
      </c>
      <c r="C72" s="319"/>
      <c r="D72" s="346"/>
      <c r="E72" s="347">
        <v>75.88</v>
      </c>
      <c r="F72" s="384"/>
      <c r="G72" s="350"/>
      <c r="H72" s="349"/>
      <c r="I72" s="351"/>
      <c r="J72" s="351"/>
      <c r="K72" s="351"/>
      <c r="L72" s="351"/>
      <c r="M72" s="351">
        <v>75.88</v>
      </c>
      <c r="N72" s="351"/>
      <c r="O72" s="351"/>
      <c r="P72" s="352"/>
      <c r="Q72" s="308"/>
      <c r="R72" s="386">
        <v>75.88</v>
      </c>
      <c r="S72" s="355"/>
      <c r="T72" s="358"/>
      <c r="U72" s="358"/>
    </row>
    <row r="73" spans="1:21" x14ac:dyDescent="0.25">
      <c r="A73" s="338" t="s">
        <v>476</v>
      </c>
      <c r="B73" s="319" t="s">
        <v>477</v>
      </c>
      <c r="C73" s="319"/>
      <c r="D73" s="346"/>
      <c r="E73" s="347">
        <v>324.39999999999998</v>
      </c>
      <c r="F73" s="384"/>
      <c r="G73" s="350"/>
      <c r="H73" s="349"/>
      <c r="I73" s="351">
        <v>324.39999999999998</v>
      </c>
      <c r="J73" s="351"/>
      <c r="K73" s="351"/>
      <c r="L73" s="351"/>
      <c r="M73" s="351"/>
      <c r="N73" s="351"/>
      <c r="O73" s="351"/>
      <c r="P73" s="352"/>
      <c r="Q73" s="308"/>
      <c r="R73" s="386">
        <v>324.39999999999998</v>
      </c>
      <c r="S73" s="355"/>
      <c r="T73" s="358"/>
      <c r="U73" s="358"/>
    </row>
    <row r="74" spans="1:21" x14ac:dyDescent="0.25">
      <c r="A74" s="338" t="s">
        <v>476</v>
      </c>
      <c r="B74" s="319" t="s">
        <v>478</v>
      </c>
      <c r="C74" s="319"/>
      <c r="D74" s="346"/>
      <c r="E74" s="347">
        <v>81.2</v>
      </c>
      <c r="F74" s="384"/>
      <c r="G74" s="350"/>
      <c r="H74" s="349"/>
      <c r="I74" s="351">
        <v>81.2</v>
      </c>
      <c r="J74" s="351"/>
      <c r="K74" s="351"/>
      <c r="L74" s="351"/>
      <c r="M74" s="351"/>
      <c r="N74" s="351"/>
      <c r="O74" s="351"/>
      <c r="P74" s="352"/>
      <c r="Q74" s="308"/>
      <c r="R74" s="386">
        <v>81.2</v>
      </c>
      <c r="S74" s="355"/>
      <c r="T74" s="358"/>
      <c r="U74" s="358"/>
    </row>
    <row r="75" spans="1:21" x14ac:dyDescent="0.25">
      <c r="A75" s="338"/>
      <c r="B75" s="319"/>
      <c r="C75" s="319"/>
      <c r="D75" s="346"/>
      <c r="E75" s="347"/>
      <c r="F75" s="384"/>
      <c r="G75" s="350"/>
      <c r="H75" s="349"/>
      <c r="I75" s="351"/>
      <c r="J75" s="351"/>
      <c r="K75" s="351"/>
      <c r="L75" s="351"/>
      <c r="M75" s="351"/>
      <c r="N75" s="351"/>
      <c r="O75" s="351"/>
      <c r="P75" s="352"/>
      <c r="Q75" s="308"/>
      <c r="R75" s="386"/>
      <c r="S75" s="355"/>
      <c r="T75" s="358"/>
      <c r="U75" s="358"/>
    </row>
    <row r="76" spans="1:21" x14ac:dyDescent="0.25">
      <c r="A76" s="338"/>
      <c r="B76" s="359"/>
      <c r="C76" s="319"/>
      <c r="D76" s="346"/>
      <c r="E76" s="347"/>
      <c r="F76" s="384"/>
      <c r="G76" s="350"/>
      <c r="H76" s="349"/>
      <c r="I76" s="351"/>
      <c r="J76" s="351"/>
      <c r="K76" s="351"/>
      <c r="L76" s="351"/>
      <c r="M76" s="351"/>
      <c r="N76" s="351"/>
      <c r="O76" s="351"/>
      <c r="P76" s="352"/>
      <c r="Q76" s="308"/>
      <c r="R76" s="386"/>
      <c r="S76" s="355"/>
      <c r="T76" s="358"/>
      <c r="U76" s="358"/>
    </row>
    <row r="77" spans="1:21" x14ac:dyDescent="0.25">
      <c r="A77" s="338"/>
      <c r="B77" s="319"/>
      <c r="C77" s="319"/>
      <c r="D77" s="346"/>
      <c r="E77" s="347"/>
      <c r="F77" s="384"/>
      <c r="G77" s="350"/>
      <c r="H77" s="349"/>
      <c r="I77" s="351"/>
      <c r="J77" s="351"/>
      <c r="K77" s="351"/>
      <c r="L77" s="351"/>
      <c r="M77" s="351"/>
      <c r="N77" s="351"/>
      <c r="O77" s="351"/>
      <c r="P77" s="352"/>
      <c r="Q77" s="308"/>
      <c r="R77" s="386"/>
      <c r="S77" s="355"/>
      <c r="T77" s="358"/>
      <c r="U77" s="358"/>
    </row>
    <row r="78" spans="1:21" x14ac:dyDescent="0.25">
      <c r="A78" s="338"/>
      <c r="B78" s="319"/>
      <c r="C78" s="319"/>
      <c r="D78" s="346"/>
      <c r="E78" s="347"/>
      <c r="F78" s="384"/>
      <c r="G78" s="350"/>
      <c r="H78" s="349"/>
      <c r="I78" s="351"/>
      <c r="J78" s="351"/>
      <c r="K78" s="351"/>
      <c r="L78" s="351"/>
      <c r="M78" s="351"/>
      <c r="N78" s="351"/>
      <c r="O78" s="351"/>
      <c r="P78" s="352"/>
      <c r="Q78" s="308"/>
      <c r="R78" s="386"/>
      <c r="S78" s="355"/>
      <c r="T78" s="358"/>
      <c r="U78" s="358"/>
    </row>
    <row r="79" spans="1:21" x14ac:dyDescent="0.25">
      <c r="A79" s="338"/>
      <c r="B79" s="319"/>
      <c r="C79" s="319"/>
      <c r="D79" s="346"/>
      <c r="E79" s="347"/>
      <c r="F79" s="384"/>
      <c r="G79" s="350"/>
      <c r="H79" s="349"/>
      <c r="I79" s="351"/>
      <c r="J79" s="351"/>
      <c r="K79" s="351"/>
      <c r="L79" s="351"/>
      <c r="M79" s="351"/>
      <c r="N79" s="351"/>
      <c r="O79" s="351"/>
      <c r="P79" s="352"/>
      <c r="Q79" s="308">
        <f>SUM(Q2:Q78)</f>
        <v>23457.529999999988</v>
      </c>
      <c r="R79" s="386">
        <f>SUM(R2:R78)</f>
        <v>15471.759999999995</v>
      </c>
      <c r="S79" s="355">
        <f>Q79-R79</f>
        <v>7985.7699999999932</v>
      </c>
      <c r="T79" s="358"/>
      <c r="U79" s="358"/>
    </row>
    <row r="80" spans="1:21" x14ac:dyDescent="0.25">
      <c r="A80" s="338"/>
      <c r="B80" s="319"/>
      <c r="C80" s="319"/>
      <c r="D80" s="346"/>
      <c r="E80" s="347"/>
      <c r="F80" s="384"/>
      <c r="G80" s="350"/>
      <c r="H80" s="349"/>
      <c r="I80" s="351"/>
      <c r="J80" s="351"/>
      <c r="K80" s="351"/>
      <c r="L80" s="351"/>
      <c r="M80" s="351"/>
      <c r="N80" s="351"/>
      <c r="O80" s="351"/>
      <c r="P80" s="352"/>
      <c r="Q80" s="308"/>
      <c r="R80" s="386"/>
      <c r="S80" s="355"/>
      <c r="T80" s="358"/>
      <c r="U80" s="358"/>
    </row>
    <row r="81" spans="1:21" x14ac:dyDescent="0.25">
      <c r="A81" s="338"/>
      <c r="B81" s="319"/>
      <c r="C81" s="319"/>
      <c r="D81" s="346"/>
      <c r="E81" s="347"/>
      <c r="F81" s="384"/>
      <c r="G81" s="350"/>
      <c r="H81" s="349"/>
      <c r="I81" s="351"/>
      <c r="J81" s="351"/>
      <c r="K81" s="351"/>
      <c r="L81" s="351"/>
      <c r="M81" s="351"/>
      <c r="N81" s="351"/>
      <c r="O81" s="351"/>
      <c r="P81" s="352"/>
      <c r="Q81" s="308"/>
      <c r="R81" s="386"/>
      <c r="S81" s="355"/>
      <c r="T81" s="358"/>
      <c r="U81" s="358"/>
    </row>
    <row r="82" spans="1:21" x14ac:dyDescent="0.25">
      <c r="A82" s="338"/>
      <c r="B82" s="319"/>
      <c r="C82" s="319"/>
      <c r="D82" s="346"/>
      <c r="E82" s="347"/>
      <c r="F82" s="384"/>
      <c r="G82" s="350"/>
      <c r="H82" s="349"/>
      <c r="I82" s="351"/>
      <c r="J82" s="351"/>
      <c r="K82" s="351"/>
      <c r="L82" s="351"/>
      <c r="M82" s="351"/>
      <c r="N82" s="351"/>
      <c r="O82" s="351"/>
      <c r="P82" s="352"/>
      <c r="Q82" s="308"/>
      <c r="R82" s="386"/>
      <c r="S82" s="355"/>
      <c r="T82" s="358"/>
      <c r="U82" s="358"/>
    </row>
    <row r="83" spans="1:21" x14ac:dyDescent="0.25">
      <c r="A83" s="338"/>
      <c r="B83" s="319"/>
      <c r="C83" s="319"/>
      <c r="D83" s="346"/>
      <c r="E83" s="347"/>
      <c r="F83" s="384"/>
      <c r="G83" s="350"/>
      <c r="H83" s="349"/>
      <c r="I83" s="351"/>
      <c r="J83" s="351"/>
      <c r="K83" s="351"/>
      <c r="L83" s="351"/>
      <c r="M83" s="351"/>
      <c r="N83" s="351"/>
      <c r="O83" s="351"/>
      <c r="P83" s="352"/>
      <c r="Q83" s="389"/>
      <c r="R83" s="388"/>
      <c r="S83" s="387"/>
      <c r="T83" s="358"/>
      <c r="U83" s="358"/>
    </row>
    <row r="84" spans="1:21" x14ac:dyDescent="0.25">
      <c r="A84" s="338"/>
      <c r="B84" s="319"/>
      <c r="C84" s="319"/>
      <c r="D84" s="346"/>
      <c r="E84" s="347"/>
      <c r="F84" s="384"/>
      <c r="G84" s="350"/>
      <c r="H84" s="349"/>
      <c r="I84" s="351"/>
      <c r="J84" s="351"/>
      <c r="K84" s="351"/>
      <c r="L84" s="351"/>
      <c r="M84" s="351"/>
      <c r="N84" s="351"/>
      <c r="O84" s="351"/>
      <c r="P84" s="352"/>
      <c r="Q84" s="308"/>
      <c r="R84" s="386"/>
      <c r="S84" s="355"/>
      <c r="T84" s="358"/>
      <c r="U84" s="358"/>
    </row>
    <row r="85" spans="1:21" x14ac:dyDescent="0.25">
      <c r="A85" s="338"/>
      <c r="B85" s="319"/>
      <c r="C85" s="319"/>
      <c r="D85" s="346"/>
      <c r="E85" s="347"/>
      <c r="F85" s="384"/>
      <c r="G85" s="350"/>
      <c r="H85" s="349"/>
      <c r="I85" s="351"/>
      <c r="J85" s="351"/>
      <c r="K85" s="351"/>
      <c r="L85" s="351"/>
      <c r="M85" s="351"/>
      <c r="N85" s="351"/>
      <c r="O85" s="351"/>
      <c r="P85" s="352"/>
      <c r="Q85" s="308"/>
      <c r="R85" s="386"/>
      <c r="S85" s="355"/>
      <c r="T85" s="358"/>
      <c r="U85" s="358"/>
    </row>
    <row r="86" spans="1:21" x14ac:dyDescent="0.25">
      <c r="A86" s="338"/>
      <c r="B86" s="319"/>
      <c r="C86" s="319"/>
      <c r="D86" s="346"/>
      <c r="E86" s="347"/>
      <c r="F86" s="384"/>
      <c r="G86" s="350"/>
      <c r="H86" s="349"/>
      <c r="I86" s="351"/>
      <c r="J86" s="351"/>
      <c r="K86" s="351"/>
      <c r="L86" s="351"/>
      <c r="M86" s="351"/>
      <c r="N86" s="351"/>
      <c r="O86" s="351"/>
      <c r="P86" s="352"/>
      <c r="Q86" s="308"/>
      <c r="R86" s="386"/>
      <c r="S86" s="355"/>
      <c r="T86" s="358"/>
      <c r="U86" s="358"/>
    </row>
    <row r="87" spans="1:21" x14ac:dyDescent="0.25">
      <c r="A87" s="338"/>
      <c r="B87" s="319"/>
      <c r="C87" s="319"/>
      <c r="D87" s="346"/>
      <c r="E87" s="347"/>
      <c r="F87" s="384"/>
      <c r="G87" s="350"/>
      <c r="H87" s="349"/>
      <c r="I87" s="351"/>
      <c r="J87" s="351"/>
      <c r="K87" s="351"/>
      <c r="L87" s="351"/>
      <c r="M87" s="351"/>
      <c r="N87" s="351"/>
      <c r="O87" s="351"/>
      <c r="P87" s="352"/>
      <c r="Q87" s="308"/>
      <c r="R87" s="386"/>
      <c r="S87" s="355"/>
      <c r="T87" s="358"/>
      <c r="U87" s="358"/>
    </row>
    <row r="88" spans="1:21" x14ac:dyDescent="0.25">
      <c r="A88" s="338"/>
      <c r="B88" s="319"/>
      <c r="C88" s="319"/>
      <c r="D88" s="346"/>
      <c r="E88" s="347"/>
      <c r="F88" s="384"/>
      <c r="G88" s="350"/>
      <c r="H88" s="349"/>
      <c r="I88" s="351"/>
      <c r="J88" s="351"/>
      <c r="K88" s="351"/>
      <c r="L88" s="351"/>
      <c r="M88" s="351"/>
      <c r="N88" s="351"/>
      <c r="O88" s="351"/>
      <c r="P88" s="352"/>
      <c r="Q88" s="308"/>
      <c r="R88" s="386"/>
      <c r="S88" s="355"/>
      <c r="T88" s="358"/>
      <c r="U88" s="358"/>
    </row>
    <row r="89" spans="1:21" x14ac:dyDescent="0.25">
      <c r="A89" s="338"/>
      <c r="B89" s="319"/>
      <c r="C89" s="319"/>
      <c r="D89" s="346"/>
      <c r="E89" s="347"/>
      <c r="F89" s="384"/>
      <c r="G89" s="350"/>
      <c r="H89" s="349"/>
      <c r="I89" s="351"/>
      <c r="J89" s="351"/>
      <c r="K89" s="351"/>
      <c r="L89" s="351"/>
      <c r="M89" s="351"/>
      <c r="N89" s="351"/>
      <c r="O89" s="351"/>
      <c r="P89" s="352"/>
      <c r="Q89" s="308"/>
      <c r="R89" s="386"/>
      <c r="S89" s="355"/>
      <c r="T89" s="358"/>
      <c r="U89" s="358"/>
    </row>
    <row r="90" spans="1:21" x14ac:dyDescent="0.25">
      <c r="A90" s="338"/>
      <c r="B90" s="319"/>
      <c r="C90" s="319"/>
      <c r="D90" s="346"/>
      <c r="E90" s="347"/>
      <c r="F90" s="384"/>
      <c r="G90" s="350"/>
      <c r="H90" s="349"/>
      <c r="I90" s="351"/>
      <c r="J90" s="351"/>
      <c r="K90" s="351"/>
      <c r="L90" s="351"/>
      <c r="M90" s="351"/>
      <c r="N90" s="351"/>
      <c r="O90" s="351"/>
      <c r="P90" s="352"/>
      <c r="Q90" s="308"/>
      <c r="R90" s="386"/>
      <c r="S90" s="355"/>
      <c r="T90" s="358"/>
      <c r="U90" s="358"/>
    </row>
    <row r="91" spans="1:21" x14ac:dyDescent="0.25">
      <c r="A91" s="338"/>
      <c r="B91" s="339"/>
      <c r="C91" s="319"/>
      <c r="D91" s="346"/>
      <c r="E91" s="347"/>
      <c r="F91" s="384"/>
      <c r="G91" s="350"/>
      <c r="H91" s="349"/>
      <c r="I91" s="351"/>
      <c r="J91" s="351"/>
      <c r="K91" s="351"/>
      <c r="L91" s="351"/>
      <c r="M91" s="351"/>
      <c r="N91" s="351"/>
      <c r="O91" s="351"/>
      <c r="P91" s="352"/>
      <c r="Q91" s="393"/>
      <c r="R91" s="394"/>
      <c r="S91" s="395"/>
      <c r="T91" s="358"/>
      <c r="U91" s="358"/>
    </row>
    <row r="92" spans="1:21" ht="15.75" thickBot="1" x14ac:dyDescent="0.3">
      <c r="A92" s="338"/>
      <c r="B92" s="321" t="s">
        <v>23</v>
      </c>
      <c r="C92" s="361"/>
      <c r="D92" s="340">
        <f>SUM(D4:D91)</f>
        <v>15577.000000000002</v>
      </c>
      <c r="E92" s="322">
        <f>SUM(E2:E91)</f>
        <v>15471.759999999995</v>
      </c>
      <c r="F92" s="385"/>
      <c r="G92" s="323">
        <f>SUM(G2:G91)</f>
        <v>9750</v>
      </c>
      <c r="H92" s="323">
        <f>SUM(H2:H91)</f>
        <v>5826.9999999999982</v>
      </c>
      <c r="I92" s="371">
        <f>SUM(I2:I91)</f>
        <v>5456</v>
      </c>
      <c r="J92" s="371">
        <f>SUM(J2:J91)</f>
        <v>286.1099999999999</v>
      </c>
      <c r="K92" s="372">
        <f>SUM(K2:K91)</f>
        <v>441.49</v>
      </c>
      <c r="L92" s="372">
        <f>SUM(L1:L91)</f>
        <v>134.99</v>
      </c>
      <c r="M92" s="372">
        <f>SUM(M2:M91)</f>
        <v>4167.88</v>
      </c>
      <c r="N92" s="372">
        <f>SUM(N2:N91)</f>
        <v>3544.66</v>
      </c>
      <c r="O92" s="371">
        <f>SUM(O2:O91)</f>
        <v>1440.63</v>
      </c>
      <c r="P92" s="323"/>
      <c r="Q92" s="323">
        <f>SUM(Q79:Q91)</f>
        <v>23457.529999999988</v>
      </c>
      <c r="R92" s="323">
        <f>SUM(R79:R91)</f>
        <v>15471.759999999995</v>
      </c>
      <c r="S92" s="356">
        <f>SUM(S79:S91)</f>
        <v>7985.7699999999932</v>
      </c>
      <c r="T92" s="358"/>
      <c r="U92" s="358"/>
    </row>
    <row r="93" spans="1:21" ht="15.75" thickBot="1" x14ac:dyDescent="0.3">
      <c r="A93" s="320"/>
      <c r="B93" s="311"/>
      <c r="C93" s="362"/>
      <c r="D93" s="325"/>
      <c r="E93" s="325"/>
      <c r="F93" s="380"/>
      <c r="G93" s="325"/>
      <c r="H93" s="325"/>
      <c r="I93" s="373"/>
      <c r="J93" s="373"/>
      <c r="K93" s="373"/>
      <c r="L93" s="373"/>
      <c r="M93" s="373"/>
      <c r="N93" s="373"/>
      <c r="O93" s="378" t="s">
        <v>480</v>
      </c>
      <c r="P93" s="326"/>
      <c r="Q93" s="326"/>
      <c r="R93" s="326"/>
      <c r="S93" s="355">
        <f>Q93-R93</f>
        <v>0</v>
      </c>
    </row>
    <row r="94" spans="1:21" ht="15.75" thickBot="1" x14ac:dyDescent="0.3">
      <c r="A94" s="324"/>
      <c r="B94" s="311" t="s">
        <v>26</v>
      </c>
      <c r="C94" s="362">
        <f>Q2</f>
        <v>7880.53</v>
      </c>
      <c r="D94" s="311"/>
      <c r="E94" s="325"/>
      <c r="F94" s="380"/>
      <c r="G94" s="311"/>
      <c r="H94" s="311"/>
      <c r="I94" s="375"/>
      <c r="J94" s="375"/>
      <c r="K94" s="374"/>
      <c r="L94" s="374"/>
      <c r="M94" s="374"/>
      <c r="N94" s="376"/>
      <c r="O94" s="374"/>
      <c r="P94" s="334"/>
      <c r="Q94" s="309"/>
      <c r="R94" s="327"/>
      <c r="S94" s="328">
        <f>S93+Q94</f>
        <v>0</v>
      </c>
    </row>
    <row r="95" spans="1:21" ht="15.75" thickBot="1" x14ac:dyDescent="0.3">
      <c r="A95" s="324"/>
      <c r="B95" s="311"/>
      <c r="C95" s="362"/>
      <c r="D95" s="330"/>
      <c r="E95" s="325"/>
      <c r="F95" s="380"/>
      <c r="G95" s="311"/>
      <c r="H95" s="311"/>
      <c r="I95" s="374"/>
      <c r="J95" s="374"/>
      <c r="K95" s="374"/>
      <c r="L95" s="374"/>
      <c r="M95" s="374"/>
      <c r="N95" s="363"/>
      <c r="O95" s="374"/>
      <c r="P95" s="309"/>
      <c r="Q95" s="309"/>
      <c r="R95" s="325"/>
      <c r="S95" s="331">
        <f>SUM(S92:S93)</f>
        <v>7985.7699999999932</v>
      </c>
    </row>
    <row r="96" spans="1:21" x14ac:dyDescent="0.25">
      <c r="A96" s="329"/>
      <c r="B96" s="311" t="s">
        <v>380</v>
      </c>
      <c r="C96" s="362">
        <f>D92</f>
        <v>15577.000000000002</v>
      </c>
      <c r="D96" s="330"/>
      <c r="E96" s="325"/>
      <c r="F96" s="380"/>
      <c r="G96" s="311"/>
      <c r="H96" s="311"/>
      <c r="I96" s="374"/>
      <c r="J96" s="374"/>
      <c r="K96" s="374"/>
      <c r="M96" s="374"/>
      <c r="N96" s="374"/>
      <c r="O96" s="374"/>
      <c r="P96" s="309"/>
      <c r="Q96" s="309"/>
      <c r="R96" s="325"/>
      <c r="S96" s="311"/>
    </row>
    <row r="97" spans="1:19" x14ac:dyDescent="0.25">
      <c r="A97" s="324"/>
      <c r="B97" s="332" t="s">
        <v>24</v>
      </c>
      <c r="C97" s="362"/>
      <c r="D97" s="311"/>
      <c r="E97" s="325"/>
      <c r="F97" s="380"/>
      <c r="G97" s="311"/>
      <c r="H97" s="311"/>
      <c r="R97" s="325"/>
      <c r="S97" s="311"/>
    </row>
    <row r="98" spans="1:19" x14ac:dyDescent="0.25">
      <c r="A98" s="324"/>
      <c r="B98" s="332" t="s">
        <v>381</v>
      </c>
      <c r="C98" s="363">
        <f>E92</f>
        <v>15471.759999999995</v>
      </c>
      <c r="D98" s="311"/>
      <c r="E98" s="309"/>
      <c r="F98" s="381"/>
      <c r="G98" s="309"/>
      <c r="H98" s="309"/>
      <c r="R98" s="309"/>
      <c r="S98" s="312"/>
    </row>
    <row r="99" spans="1:19" x14ac:dyDescent="0.25">
      <c r="A99" s="333"/>
      <c r="B99" s="311"/>
      <c r="C99" s="362"/>
      <c r="D99" s="311"/>
      <c r="E99" s="309"/>
      <c r="F99" s="381"/>
      <c r="G99" s="309"/>
      <c r="H99" s="309"/>
      <c r="I99" s="374"/>
      <c r="J99" s="374"/>
      <c r="K99" s="374"/>
      <c r="L99" s="374"/>
      <c r="M99" s="374"/>
      <c r="N99" s="363"/>
      <c r="O99" s="374"/>
      <c r="P99" s="309"/>
      <c r="Q99" s="309"/>
      <c r="R99" s="309"/>
      <c r="S99" s="309"/>
    </row>
    <row r="100" spans="1:19" x14ac:dyDescent="0.25">
      <c r="B100" s="311" t="s">
        <v>35</v>
      </c>
      <c r="C100" s="277">
        <f>C94+C96-C98</f>
        <v>7985.7700000000077</v>
      </c>
    </row>
    <row r="101" spans="1:19" x14ac:dyDescent="0.25">
      <c r="A101" s="309"/>
    </row>
    <row r="102" spans="1:19" x14ac:dyDescent="0.25">
      <c r="A102" s="335"/>
      <c r="B102" s="311" t="s">
        <v>382</v>
      </c>
      <c r="C102" s="375">
        <f>O92</f>
        <v>1440.63</v>
      </c>
      <c r="D102" s="309"/>
      <c r="E102" s="309"/>
      <c r="F102" s="381"/>
      <c r="G102" s="309"/>
      <c r="H102" s="309"/>
      <c r="I102" s="374"/>
      <c r="J102" s="374"/>
      <c r="K102" s="374"/>
      <c r="M102" s="374"/>
      <c r="N102" s="374"/>
      <c r="O102" s="374"/>
      <c r="P102" s="309"/>
      <c r="Q102" s="309"/>
      <c r="R102" s="309"/>
      <c r="S102" s="309"/>
    </row>
  </sheetData>
  <pageMargins left="0.70866141732283472" right="0.70866141732283472" top="0.74803149606299213" bottom="0.74803149606299213" header="0.31496062992125984" footer="0.31496062992125984"/>
  <pageSetup paperSize="8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Z76"/>
  <sheetViews>
    <sheetView zoomScale="110" zoomScaleNormal="110" workbookViewId="0">
      <selection sqref="A1:XFD1048576"/>
    </sheetView>
  </sheetViews>
  <sheetFormatPr defaultRowHeight="15" x14ac:dyDescent="0.25"/>
  <cols>
    <col min="1" max="1" width="9.140625" customWidth="1"/>
    <col min="2" max="2" width="46.28515625" customWidth="1"/>
    <col min="3" max="3" width="10.140625" bestFit="1" customWidth="1"/>
    <col min="5" max="5" width="11.28515625" bestFit="1" customWidth="1"/>
    <col min="6" max="6" width="13.28515625" customWidth="1"/>
    <col min="7" max="7" width="17.85546875" bestFit="1" customWidth="1"/>
    <col min="8" max="8" width="10.140625" bestFit="1" customWidth="1"/>
    <col min="9" max="9" width="11.28515625" bestFit="1" customWidth="1"/>
    <col min="10" max="10" width="10.42578125" customWidth="1"/>
    <col min="11" max="11" width="10.140625" bestFit="1" customWidth="1"/>
    <col min="12" max="12" width="12" customWidth="1"/>
    <col min="13" max="13" width="10.140625" bestFit="1" customWidth="1"/>
    <col min="14" max="14" width="11.28515625" bestFit="1" customWidth="1"/>
    <col min="15" max="15" width="10.140625" bestFit="1" customWidth="1"/>
    <col min="19" max="19" width="12.42578125" bestFit="1" customWidth="1"/>
    <col min="20" max="20" width="11.5703125" bestFit="1" customWidth="1"/>
    <col min="21" max="25" width="0" hidden="1" customWidth="1"/>
  </cols>
  <sheetData>
    <row r="1" spans="1:26" ht="18.75" x14ac:dyDescent="0.3">
      <c r="A1" s="133" t="s">
        <v>99</v>
      </c>
      <c r="B1" s="133"/>
      <c r="C1" s="133"/>
      <c r="D1" s="282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</row>
    <row r="2" spans="1:26" ht="18.75" x14ac:dyDescent="0.3">
      <c r="A2" s="133" t="s">
        <v>376</v>
      </c>
      <c r="B2" s="133" t="s">
        <v>375</v>
      </c>
      <c r="C2" s="133"/>
      <c r="D2" s="282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299" t="s">
        <v>333</v>
      </c>
      <c r="S2" s="299" t="s">
        <v>330</v>
      </c>
      <c r="T2" s="300">
        <v>4673.68</v>
      </c>
    </row>
    <row r="3" spans="1:26" ht="15.75" x14ac:dyDescent="0.25">
      <c r="D3" s="108"/>
      <c r="S3" s="299" t="s">
        <v>331</v>
      </c>
      <c r="T3" s="301">
        <v>39.58</v>
      </c>
    </row>
    <row r="4" spans="1:26" ht="16.5" thickBot="1" x14ac:dyDescent="0.3">
      <c r="D4" s="108"/>
      <c r="T4" s="302">
        <f>T2+T3</f>
        <v>4713.26</v>
      </c>
    </row>
    <row r="5" spans="1:26" ht="79.5" thickBot="1" x14ac:dyDescent="0.3">
      <c r="A5" s="202" t="s">
        <v>3</v>
      </c>
      <c r="B5" s="203" t="s">
        <v>4</v>
      </c>
      <c r="C5" s="204" t="s">
        <v>5</v>
      </c>
      <c r="D5" s="283" t="s">
        <v>73</v>
      </c>
      <c r="E5" s="206" t="s">
        <v>6</v>
      </c>
      <c r="F5" s="207" t="s">
        <v>7</v>
      </c>
      <c r="G5" s="208" t="s">
        <v>8</v>
      </c>
      <c r="H5" s="204" t="s">
        <v>9</v>
      </c>
      <c r="I5" s="209" t="s">
        <v>10</v>
      </c>
      <c r="J5" s="208" t="s">
        <v>11</v>
      </c>
      <c r="K5" s="204" t="s">
        <v>12</v>
      </c>
      <c r="L5" s="204" t="s">
        <v>13</v>
      </c>
      <c r="M5" s="204" t="s">
        <v>218</v>
      </c>
      <c r="N5" s="204" t="s">
        <v>14</v>
      </c>
      <c r="O5" s="204" t="s">
        <v>204</v>
      </c>
      <c r="P5" s="204" t="s">
        <v>316</v>
      </c>
      <c r="Q5" s="210" t="s">
        <v>15</v>
      </c>
      <c r="R5" s="211" t="s">
        <v>127</v>
      </c>
      <c r="S5" s="204" t="s">
        <v>17</v>
      </c>
      <c r="T5" s="298" t="s">
        <v>329</v>
      </c>
      <c r="Y5" s="275" t="s">
        <v>178</v>
      </c>
      <c r="Z5" t="s">
        <v>194</v>
      </c>
    </row>
    <row r="6" spans="1:26" x14ac:dyDescent="0.25">
      <c r="A6" s="287"/>
      <c r="B6" s="144" t="s">
        <v>332</v>
      </c>
      <c r="C6" s="145"/>
      <c r="D6" s="146"/>
      <c r="E6" s="147"/>
      <c r="F6" s="288"/>
      <c r="G6" s="149"/>
      <c r="H6" s="150"/>
      <c r="I6" s="151"/>
      <c r="J6" s="152"/>
      <c r="K6" s="153"/>
      <c r="L6" s="153"/>
      <c r="M6" s="153"/>
      <c r="N6" s="153"/>
      <c r="O6" s="289"/>
      <c r="P6" s="295"/>
      <c r="Q6" s="154"/>
      <c r="R6" s="155"/>
      <c r="S6" s="156">
        <f>SUM(G6:I6,J6:R6)</f>
        <v>0</v>
      </c>
      <c r="T6" s="196">
        <f>T4</f>
        <v>4713.26</v>
      </c>
    </row>
    <row r="7" spans="1:26" x14ac:dyDescent="0.25">
      <c r="A7" s="287">
        <v>43210</v>
      </c>
      <c r="B7" s="144" t="s">
        <v>336</v>
      </c>
      <c r="C7" s="145"/>
      <c r="D7" s="146"/>
      <c r="E7" s="157">
        <f>IF(SUM($G7:$I7,R7)&gt;0,SUM($G7:$I7,$R7),"")</f>
        <v>3900</v>
      </c>
      <c r="F7" s="158" t="str">
        <f t="shared" ref="F7:F34" si="0">IF(SUM($J7:$Q7)*-1&gt;0,SUM($J7:$Q7),"")</f>
        <v/>
      </c>
      <c r="G7" s="149">
        <v>3900</v>
      </c>
      <c r="H7" s="150"/>
      <c r="I7" s="151"/>
      <c r="J7" s="152"/>
      <c r="K7" s="153"/>
      <c r="L7" s="153"/>
      <c r="M7" s="153"/>
      <c r="N7" s="153"/>
      <c r="O7" s="153"/>
      <c r="P7" s="296"/>
      <c r="Q7" s="154"/>
      <c r="R7" s="155"/>
      <c r="S7" s="156">
        <f>SUM(G7:I7,J7:R7)</f>
        <v>3900</v>
      </c>
      <c r="T7" s="197">
        <f t="shared" ref="T7:T38" si="1">IF(OR(S7&lt;&gt;0,I7&lt;&gt;0,U7&lt;&gt;0),T6+S7-U7-I7,T6)</f>
        <v>8613.26</v>
      </c>
      <c r="Z7" t="s">
        <v>179</v>
      </c>
    </row>
    <row r="8" spans="1:26" x14ac:dyDescent="0.25">
      <c r="A8" s="287">
        <v>43220</v>
      </c>
      <c r="B8" s="144" t="s">
        <v>156</v>
      </c>
      <c r="C8" s="145"/>
      <c r="D8" s="146"/>
      <c r="E8" s="157" t="str">
        <f>IF(SUM($G8:$I8,R8)&gt;0,SUM($G8:$I8,$R8),"")</f>
        <v/>
      </c>
      <c r="F8" s="158">
        <f t="shared" si="0"/>
        <v>-247.33</v>
      </c>
      <c r="G8" s="149"/>
      <c r="H8" s="150"/>
      <c r="I8" s="151"/>
      <c r="J8" s="152">
        <v>-247.33</v>
      </c>
      <c r="K8" s="153"/>
      <c r="L8" s="153"/>
      <c r="M8" s="153"/>
      <c r="N8" s="153"/>
      <c r="O8" s="153"/>
      <c r="P8" s="296"/>
      <c r="Q8" s="154"/>
      <c r="R8" s="155"/>
      <c r="S8" s="156">
        <f>SUM(G8:I8,J8:R8)</f>
        <v>-247.33</v>
      </c>
      <c r="T8" s="197">
        <f t="shared" si="1"/>
        <v>8365.93</v>
      </c>
      <c r="Z8" t="s">
        <v>179</v>
      </c>
    </row>
    <row r="9" spans="1:26" x14ac:dyDescent="0.25">
      <c r="A9" s="287">
        <v>43221</v>
      </c>
      <c r="B9" s="144" t="s">
        <v>343</v>
      </c>
      <c r="C9" s="145">
        <v>494</v>
      </c>
      <c r="D9" s="146"/>
      <c r="E9" s="157" t="str">
        <f>IF(SUM($G9:$I9,R9)&gt;0,SUM($G9:$I9,$R9),"")</f>
        <v/>
      </c>
      <c r="F9" s="158">
        <f t="shared" si="0"/>
        <v>-118</v>
      </c>
      <c r="G9" s="159"/>
      <c r="H9" s="150"/>
      <c r="I9" s="160"/>
      <c r="J9" s="161"/>
      <c r="K9" s="162"/>
      <c r="L9" s="162"/>
      <c r="M9" s="162">
        <v>-118</v>
      </c>
      <c r="N9" s="162"/>
      <c r="O9" s="162"/>
      <c r="P9" s="297"/>
      <c r="Q9" s="163"/>
      <c r="R9" s="155"/>
      <c r="S9" s="156">
        <f t="shared" ref="S9:S31" si="2">SUM(G9:I9,J9:R9)</f>
        <v>-118</v>
      </c>
      <c r="T9" s="197">
        <f t="shared" si="1"/>
        <v>8247.93</v>
      </c>
      <c r="Z9" t="s">
        <v>179</v>
      </c>
    </row>
    <row r="10" spans="1:26" x14ac:dyDescent="0.25">
      <c r="A10" s="287">
        <v>43221</v>
      </c>
      <c r="B10" s="144" t="s">
        <v>285</v>
      </c>
      <c r="C10" s="145">
        <v>495</v>
      </c>
      <c r="D10" s="146"/>
      <c r="E10" s="157" t="str">
        <f t="shared" ref="E10:E25" si="3">IF(SUM($G10:$I10,R10)&gt;0,SUM($G10:$I10,$R10),"")</f>
        <v/>
      </c>
      <c r="F10" s="158">
        <f t="shared" si="0"/>
        <v>-55.35</v>
      </c>
      <c r="G10" s="161"/>
      <c r="H10" s="162"/>
      <c r="I10" s="163"/>
      <c r="J10" s="161"/>
      <c r="K10" s="162"/>
      <c r="L10" s="162"/>
      <c r="M10" s="162"/>
      <c r="N10" s="162"/>
      <c r="O10" s="162">
        <v>-55.35</v>
      </c>
      <c r="P10" s="297"/>
      <c r="Q10" s="163"/>
      <c r="R10" s="166"/>
      <c r="S10" s="156">
        <f t="shared" si="2"/>
        <v>-55.35</v>
      </c>
      <c r="T10" s="197">
        <f t="shared" si="1"/>
        <v>8192.58</v>
      </c>
      <c r="Z10" t="s">
        <v>179</v>
      </c>
    </row>
    <row r="11" spans="1:26" x14ac:dyDescent="0.25">
      <c r="A11" s="287">
        <v>43221</v>
      </c>
      <c r="B11" s="144" t="s">
        <v>337</v>
      </c>
      <c r="C11" s="145">
        <v>496</v>
      </c>
      <c r="D11" s="146"/>
      <c r="E11" s="157" t="str">
        <f t="shared" si="3"/>
        <v/>
      </c>
      <c r="F11" s="158">
        <f t="shared" si="0"/>
        <v>-45</v>
      </c>
      <c r="G11" s="161"/>
      <c r="H11" s="162"/>
      <c r="I11" s="163"/>
      <c r="J11" s="161"/>
      <c r="K11" s="162"/>
      <c r="L11" s="162"/>
      <c r="M11" s="162"/>
      <c r="N11" s="162"/>
      <c r="O11" s="162">
        <v>-45</v>
      </c>
      <c r="P11" s="297"/>
      <c r="Q11" s="163"/>
      <c r="R11" s="155"/>
      <c r="S11" s="156">
        <f t="shared" si="2"/>
        <v>-45</v>
      </c>
      <c r="T11" s="197">
        <f t="shared" si="1"/>
        <v>8147.58</v>
      </c>
      <c r="Z11" t="s">
        <v>179</v>
      </c>
    </row>
    <row r="12" spans="1:26" x14ac:dyDescent="0.25">
      <c r="A12" s="287">
        <v>43221</v>
      </c>
      <c r="B12" s="144" t="s">
        <v>338</v>
      </c>
      <c r="C12" s="145">
        <v>497</v>
      </c>
      <c r="D12" s="146"/>
      <c r="E12" s="157" t="str">
        <f t="shared" si="3"/>
        <v/>
      </c>
      <c r="F12" s="158">
        <f t="shared" si="0"/>
        <v>-70.12</v>
      </c>
      <c r="G12" s="161"/>
      <c r="H12" s="162"/>
      <c r="I12" s="163"/>
      <c r="J12" s="161"/>
      <c r="K12" s="162"/>
      <c r="L12" s="162"/>
      <c r="M12" s="162"/>
      <c r="N12" s="162"/>
      <c r="O12" s="162">
        <v>-70.12</v>
      </c>
      <c r="P12" s="297"/>
      <c r="Q12" s="163"/>
      <c r="R12" s="155"/>
      <c r="S12" s="156">
        <f t="shared" si="2"/>
        <v>-70.12</v>
      </c>
      <c r="T12" s="197">
        <f t="shared" si="1"/>
        <v>8077.46</v>
      </c>
      <c r="Z12" t="s">
        <v>179</v>
      </c>
    </row>
    <row r="13" spans="1:26" x14ac:dyDescent="0.25">
      <c r="A13" s="287">
        <v>43221</v>
      </c>
      <c r="B13" s="144" t="s">
        <v>339</v>
      </c>
      <c r="C13" s="145">
        <v>498</v>
      </c>
      <c r="D13" s="146"/>
      <c r="E13" s="157" t="str">
        <f t="shared" si="3"/>
        <v/>
      </c>
      <c r="F13" s="158">
        <f t="shared" si="0"/>
        <v>-132.52000000000001</v>
      </c>
      <c r="G13" s="161"/>
      <c r="H13" s="162"/>
      <c r="I13" s="163"/>
      <c r="J13" s="161"/>
      <c r="K13" s="162"/>
      <c r="L13" s="162"/>
      <c r="M13" s="162"/>
      <c r="N13" s="162"/>
      <c r="O13" s="162">
        <v>-132.52000000000001</v>
      </c>
      <c r="P13" s="297"/>
      <c r="Q13" s="163"/>
      <c r="R13" s="155"/>
      <c r="S13" s="156">
        <f t="shared" si="2"/>
        <v>-132.52000000000001</v>
      </c>
      <c r="T13" s="197">
        <f t="shared" si="1"/>
        <v>7944.94</v>
      </c>
      <c r="Z13" t="s">
        <v>179</v>
      </c>
    </row>
    <row r="14" spans="1:26" x14ac:dyDescent="0.25">
      <c r="A14" s="287">
        <v>43221</v>
      </c>
      <c r="B14" s="144" t="s">
        <v>340</v>
      </c>
      <c r="C14" s="145">
        <v>499</v>
      </c>
      <c r="D14" s="146"/>
      <c r="E14" s="157"/>
      <c r="F14" s="158">
        <f t="shared" si="0"/>
        <v>-55.48</v>
      </c>
      <c r="G14" s="161"/>
      <c r="H14" s="162"/>
      <c r="I14" s="163"/>
      <c r="J14" s="161"/>
      <c r="K14" s="162">
        <v>-55.48</v>
      </c>
      <c r="L14" s="162"/>
      <c r="M14" s="162"/>
      <c r="N14" s="162"/>
      <c r="O14" s="162"/>
      <c r="P14" s="297"/>
      <c r="Q14" s="163"/>
      <c r="R14" s="155"/>
      <c r="S14" s="156">
        <f t="shared" si="2"/>
        <v>-55.48</v>
      </c>
      <c r="T14" s="197">
        <f t="shared" si="1"/>
        <v>7889.46</v>
      </c>
      <c r="Z14" t="s">
        <v>179</v>
      </c>
    </row>
    <row r="15" spans="1:26" x14ac:dyDescent="0.25">
      <c r="A15" s="287">
        <v>43221</v>
      </c>
      <c r="B15" s="144" t="s">
        <v>341</v>
      </c>
      <c r="C15" s="145">
        <v>500</v>
      </c>
      <c r="D15" s="146"/>
      <c r="E15" s="157" t="str">
        <f t="shared" si="3"/>
        <v/>
      </c>
      <c r="F15" s="158">
        <f t="shared" si="0"/>
        <v>-31.590000000000003</v>
      </c>
      <c r="G15" s="161"/>
      <c r="H15" s="162"/>
      <c r="I15" s="163"/>
      <c r="J15" s="161">
        <v>-4.9400000000000004</v>
      </c>
      <c r="K15" s="162">
        <f>-17.48-1.16-1.67-2.84</f>
        <v>-23.150000000000002</v>
      </c>
      <c r="L15" s="162"/>
      <c r="M15" s="162"/>
      <c r="N15" s="162"/>
      <c r="O15" s="162"/>
      <c r="P15" s="297"/>
      <c r="Q15" s="163">
        <v>-3.5</v>
      </c>
      <c r="R15" s="155"/>
      <c r="S15" s="156">
        <f t="shared" si="2"/>
        <v>-31.590000000000003</v>
      </c>
      <c r="T15" s="197">
        <f t="shared" si="1"/>
        <v>7857.87</v>
      </c>
      <c r="Z15" t="s">
        <v>179</v>
      </c>
    </row>
    <row r="16" spans="1:26" x14ac:dyDescent="0.25">
      <c r="A16" s="287">
        <v>43244</v>
      </c>
      <c r="B16" s="144" t="s">
        <v>342</v>
      </c>
      <c r="C16" s="145">
        <v>501</v>
      </c>
      <c r="D16" s="146"/>
      <c r="E16" s="157" t="str">
        <f>IF(SUM($G16:$I16,R16)&gt;0,SUM($G16:$I16,$R16),"")</f>
        <v/>
      </c>
      <c r="F16" s="158">
        <f t="shared" si="0"/>
        <v>-240.16</v>
      </c>
      <c r="G16" s="161"/>
      <c r="H16" s="162"/>
      <c r="I16" s="163"/>
      <c r="J16" s="161"/>
      <c r="K16" s="162">
        <v>-240.16</v>
      </c>
      <c r="L16" s="162"/>
      <c r="M16" s="162"/>
      <c r="N16" s="162"/>
      <c r="O16" s="162"/>
      <c r="P16" s="297"/>
      <c r="Q16" s="163"/>
      <c r="R16" s="155"/>
      <c r="S16" s="156">
        <f t="shared" si="2"/>
        <v>-240.16</v>
      </c>
      <c r="T16" s="197">
        <f t="shared" si="1"/>
        <v>7617.71</v>
      </c>
      <c r="Z16" t="s">
        <v>179</v>
      </c>
    </row>
    <row r="17" spans="1:26" x14ac:dyDescent="0.25">
      <c r="A17" s="287">
        <v>43248</v>
      </c>
      <c r="B17" s="144" t="s">
        <v>344</v>
      </c>
      <c r="C17" s="145" t="s">
        <v>156</v>
      </c>
      <c r="D17" s="146"/>
      <c r="E17" s="157" t="str">
        <f t="shared" si="3"/>
        <v/>
      </c>
      <c r="F17" s="158">
        <f>IF(SUM($J17:$Q17)*-1&gt;0,SUM($J17:$Q17),"")</f>
        <v>-247.33</v>
      </c>
      <c r="G17" s="161"/>
      <c r="H17" s="162"/>
      <c r="I17" s="163"/>
      <c r="J17" s="161">
        <v>-247.33</v>
      </c>
      <c r="K17" s="162"/>
      <c r="L17" s="162"/>
      <c r="M17" s="162"/>
      <c r="N17" s="162"/>
      <c r="O17" s="162"/>
      <c r="P17" s="297"/>
      <c r="Q17" s="163"/>
      <c r="R17" s="155"/>
      <c r="S17" s="156">
        <f t="shared" si="2"/>
        <v>-247.33</v>
      </c>
      <c r="T17" s="197">
        <f t="shared" si="1"/>
        <v>7370.38</v>
      </c>
      <c r="Z17" t="s">
        <v>179</v>
      </c>
    </row>
    <row r="18" spans="1:26" x14ac:dyDescent="0.25">
      <c r="A18" s="287">
        <v>43256</v>
      </c>
      <c r="B18" s="144" t="s">
        <v>345</v>
      </c>
      <c r="C18" s="145"/>
      <c r="D18" s="146"/>
      <c r="E18" s="157">
        <f>IF(SUM($G18:$I18,R18)&gt;0,SUM($G18:$I18,$R18),"")</f>
        <v>897.46</v>
      </c>
      <c r="F18" s="158" t="str">
        <f t="shared" si="0"/>
        <v/>
      </c>
      <c r="G18" s="161"/>
      <c r="H18" s="162">
        <v>897.46</v>
      </c>
      <c r="I18" s="163"/>
      <c r="J18" s="161"/>
      <c r="K18" s="162"/>
      <c r="L18" s="162"/>
      <c r="M18" s="162"/>
      <c r="N18" s="162"/>
      <c r="O18" s="162"/>
      <c r="P18" s="297"/>
      <c r="Q18" s="163"/>
      <c r="R18" s="155"/>
      <c r="S18" s="156">
        <f t="shared" si="2"/>
        <v>897.46</v>
      </c>
      <c r="T18" s="197">
        <f t="shared" si="1"/>
        <v>8267.84</v>
      </c>
      <c r="Z18" t="s">
        <v>179</v>
      </c>
    </row>
    <row r="19" spans="1:26" x14ac:dyDescent="0.25">
      <c r="A19" s="287">
        <v>43279</v>
      </c>
      <c r="B19" s="144" t="s">
        <v>346</v>
      </c>
      <c r="C19" s="145" t="s">
        <v>156</v>
      </c>
      <c r="D19" s="146"/>
      <c r="E19" s="157" t="str">
        <f>IF(SUM($G19:$I19,R19)&gt;0,SUM($G19:$I19,$R19),"")</f>
        <v/>
      </c>
      <c r="F19" s="158">
        <f t="shared" si="0"/>
        <v>-247.33</v>
      </c>
      <c r="G19" s="161"/>
      <c r="H19" s="162"/>
      <c r="I19" s="163"/>
      <c r="J19" s="161">
        <v>-247.33</v>
      </c>
      <c r="K19" s="162"/>
      <c r="L19" s="162"/>
      <c r="M19" s="162"/>
      <c r="N19" s="162"/>
      <c r="O19" s="162"/>
      <c r="P19" s="297"/>
      <c r="Q19" s="163"/>
      <c r="R19" s="155"/>
      <c r="S19" s="156">
        <f>SUM(G19:I19,J19:R19)</f>
        <v>-247.33</v>
      </c>
      <c r="T19" s="197">
        <f>IF(OR(S19&lt;&gt;0,I19&lt;&gt;0,U19&lt;&gt;0),T18+S19-U19-I19,T18)</f>
        <v>8020.51</v>
      </c>
      <c r="Z19" t="s">
        <v>179</v>
      </c>
    </row>
    <row r="20" spans="1:26" x14ac:dyDescent="0.25">
      <c r="A20" s="287">
        <v>43284</v>
      </c>
      <c r="B20" s="144" t="s">
        <v>351</v>
      </c>
      <c r="C20" s="145">
        <v>504</v>
      </c>
      <c r="D20" s="146"/>
      <c r="E20" s="157" t="str">
        <f t="shared" si="3"/>
        <v/>
      </c>
      <c r="F20" s="158">
        <f t="shared" si="0"/>
        <v>-472</v>
      </c>
      <c r="G20" s="161"/>
      <c r="H20" s="162"/>
      <c r="I20" s="163"/>
      <c r="J20" s="161"/>
      <c r="K20" s="162"/>
      <c r="L20" s="162"/>
      <c r="M20" s="162">
        <f>-354-118</f>
        <v>-472</v>
      </c>
      <c r="N20" s="162"/>
      <c r="O20" s="162"/>
      <c r="P20" s="297"/>
      <c r="Q20" s="163"/>
      <c r="R20" s="155"/>
      <c r="S20" s="156">
        <f t="shared" si="2"/>
        <v>-472</v>
      </c>
      <c r="T20" s="197">
        <f t="shared" si="1"/>
        <v>7548.51</v>
      </c>
      <c r="Z20" t="s">
        <v>179</v>
      </c>
    </row>
    <row r="21" spans="1:26" x14ac:dyDescent="0.25">
      <c r="A21" s="287">
        <v>43284</v>
      </c>
      <c r="B21" s="144" t="s">
        <v>347</v>
      </c>
      <c r="C21" s="145">
        <v>502</v>
      </c>
      <c r="D21" s="146"/>
      <c r="E21" s="157" t="str">
        <f t="shared" si="3"/>
        <v/>
      </c>
      <c r="F21" s="158">
        <f t="shared" si="0"/>
        <v>-1308.49</v>
      </c>
      <c r="G21" s="161"/>
      <c r="H21" s="162"/>
      <c r="I21" s="163"/>
      <c r="J21" s="161"/>
      <c r="K21" s="162"/>
      <c r="L21" s="162">
        <v>-1308.49</v>
      </c>
      <c r="M21" s="162"/>
      <c r="N21" s="162"/>
      <c r="O21" s="162"/>
      <c r="P21" s="297"/>
      <c r="Q21" s="163"/>
      <c r="R21" s="155"/>
      <c r="S21" s="156">
        <f t="shared" si="2"/>
        <v>-1308.49</v>
      </c>
      <c r="T21" s="197">
        <f t="shared" si="1"/>
        <v>6240.02</v>
      </c>
      <c r="Z21" t="s">
        <v>179</v>
      </c>
    </row>
    <row r="22" spans="1:26" x14ac:dyDescent="0.25">
      <c r="A22" s="287">
        <v>43284</v>
      </c>
      <c r="B22" s="144" t="s">
        <v>348</v>
      </c>
      <c r="C22" s="145">
        <v>503</v>
      </c>
      <c r="D22" s="146"/>
      <c r="E22" s="157" t="str">
        <f t="shared" si="3"/>
        <v/>
      </c>
      <c r="F22" s="158">
        <f t="shared" si="0"/>
        <v>-44.23</v>
      </c>
      <c r="G22" s="161"/>
      <c r="H22" s="162"/>
      <c r="I22" s="163"/>
      <c r="J22" s="161"/>
      <c r="K22" s="162">
        <v>-44.23</v>
      </c>
      <c r="L22" s="162"/>
      <c r="M22" s="162"/>
      <c r="N22" s="162"/>
      <c r="O22" s="162"/>
      <c r="P22" s="297"/>
      <c r="Q22" s="163"/>
      <c r="R22" s="155"/>
      <c r="S22" s="156">
        <f t="shared" si="2"/>
        <v>-44.23</v>
      </c>
      <c r="T22" s="197">
        <f t="shared" si="1"/>
        <v>6195.7900000000009</v>
      </c>
      <c r="Z22" t="s">
        <v>179</v>
      </c>
    </row>
    <row r="23" spans="1:26" x14ac:dyDescent="0.25">
      <c r="A23" s="287">
        <v>43309</v>
      </c>
      <c r="B23" s="144" t="s">
        <v>349</v>
      </c>
      <c r="C23" s="145" t="s">
        <v>156</v>
      </c>
      <c r="D23" s="146"/>
      <c r="E23" s="157" t="str">
        <f t="shared" si="3"/>
        <v/>
      </c>
      <c r="F23" s="158">
        <f t="shared" si="0"/>
        <v>-247.33</v>
      </c>
      <c r="G23" s="161"/>
      <c r="H23" s="162"/>
      <c r="I23" s="163"/>
      <c r="J23" s="161">
        <v>-247.33</v>
      </c>
      <c r="K23" s="162"/>
      <c r="L23" s="162"/>
      <c r="M23" s="162"/>
      <c r="N23" s="162"/>
      <c r="O23" s="162"/>
      <c r="P23" s="297"/>
      <c r="Q23" s="163"/>
      <c r="R23" s="155"/>
      <c r="S23" s="156">
        <f t="shared" si="2"/>
        <v>-247.33</v>
      </c>
      <c r="T23" s="197">
        <f t="shared" si="1"/>
        <v>5948.4600000000009</v>
      </c>
      <c r="Z23" t="s">
        <v>179</v>
      </c>
    </row>
    <row r="24" spans="1:26" x14ac:dyDescent="0.25">
      <c r="A24" s="287">
        <v>43340</v>
      </c>
      <c r="B24" s="144" t="s">
        <v>350</v>
      </c>
      <c r="C24" s="145" t="s">
        <v>156</v>
      </c>
      <c r="D24" s="146"/>
      <c r="E24" s="157"/>
      <c r="F24" s="158">
        <f t="shared" si="0"/>
        <v>-247.33</v>
      </c>
      <c r="G24" s="161"/>
      <c r="H24" s="162"/>
      <c r="I24" s="163"/>
      <c r="J24" s="161">
        <v>-247.33</v>
      </c>
      <c r="K24" s="162"/>
      <c r="L24" s="162"/>
      <c r="M24" s="162"/>
      <c r="N24" s="162"/>
      <c r="O24" s="162"/>
      <c r="P24" s="297"/>
      <c r="Q24" s="163"/>
      <c r="R24" s="155"/>
      <c r="S24" s="156">
        <f t="shared" si="2"/>
        <v>-247.33</v>
      </c>
      <c r="T24" s="197">
        <f t="shared" si="1"/>
        <v>5701.130000000001</v>
      </c>
      <c r="Z24" t="s">
        <v>179</v>
      </c>
    </row>
    <row r="25" spans="1:26" ht="15" customHeight="1" x14ac:dyDescent="0.25">
      <c r="A25" s="287">
        <v>43347</v>
      </c>
      <c r="B25" s="144" t="s">
        <v>352</v>
      </c>
      <c r="C25" s="145">
        <v>561</v>
      </c>
      <c r="D25" s="146"/>
      <c r="E25" s="157" t="str">
        <f t="shared" si="3"/>
        <v/>
      </c>
      <c r="F25" s="158">
        <f t="shared" si="0"/>
        <v>-354</v>
      </c>
      <c r="G25" s="161"/>
      <c r="H25" s="162"/>
      <c r="I25" s="163"/>
      <c r="J25" s="161"/>
      <c r="K25" s="162"/>
      <c r="L25" s="162"/>
      <c r="M25" s="162">
        <v>-354</v>
      </c>
      <c r="N25" s="162"/>
      <c r="O25" s="162"/>
      <c r="P25" s="297"/>
      <c r="Q25" s="163"/>
      <c r="R25" s="155"/>
      <c r="S25" s="156">
        <f t="shared" si="2"/>
        <v>-354</v>
      </c>
      <c r="T25" s="197">
        <f t="shared" si="1"/>
        <v>5347.130000000001</v>
      </c>
      <c r="Z25" t="s">
        <v>179</v>
      </c>
    </row>
    <row r="26" spans="1:26" x14ac:dyDescent="0.25">
      <c r="A26" s="287">
        <v>43347</v>
      </c>
      <c r="B26" s="144" t="s">
        <v>354</v>
      </c>
      <c r="C26" s="145">
        <v>562</v>
      </c>
      <c r="D26" s="146"/>
      <c r="E26" s="157" t="str">
        <f>IF(SUM($G26:$I26,R26)&gt;0,SUM($G26:$I26,$R26),"")</f>
        <v/>
      </c>
      <c r="F26" s="158">
        <f t="shared" si="0"/>
        <v>-19.760000000000002</v>
      </c>
      <c r="G26" s="161"/>
      <c r="H26" s="162"/>
      <c r="I26" s="163"/>
      <c r="J26" s="161">
        <v>-19.760000000000002</v>
      </c>
      <c r="K26" s="162"/>
      <c r="L26" s="162"/>
      <c r="M26" s="162"/>
      <c r="N26" s="162"/>
      <c r="O26" s="162"/>
      <c r="P26" s="297"/>
      <c r="Q26" s="163"/>
      <c r="R26" s="155"/>
      <c r="S26" s="156">
        <f t="shared" si="2"/>
        <v>-19.760000000000002</v>
      </c>
      <c r="T26" s="197">
        <f t="shared" si="1"/>
        <v>5327.3700000000008</v>
      </c>
      <c r="Z26" t="s">
        <v>179</v>
      </c>
    </row>
    <row r="27" spans="1:26" x14ac:dyDescent="0.25">
      <c r="A27" s="287">
        <v>43364</v>
      </c>
      <c r="B27" s="144" t="s">
        <v>355</v>
      </c>
      <c r="C27" s="145"/>
      <c r="D27" s="146"/>
      <c r="E27" s="157">
        <f>IF(SUM($G27:$I27,R27)&gt;0,SUM($G27:$I27,$R27),"")</f>
        <v>3900</v>
      </c>
      <c r="F27" s="158" t="str">
        <f t="shared" si="0"/>
        <v/>
      </c>
      <c r="G27" s="161">
        <v>3900</v>
      </c>
      <c r="H27" s="162"/>
      <c r="I27" s="163"/>
      <c r="J27" s="161"/>
      <c r="K27" s="162"/>
      <c r="L27" s="162"/>
      <c r="M27" s="162"/>
      <c r="N27" s="162"/>
      <c r="O27" s="162"/>
      <c r="P27" s="297"/>
      <c r="Q27" s="163"/>
      <c r="R27" s="155"/>
      <c r="S27" s="156">
        <f t="shared" si="2"/>
        <v>3900</v>
      </c>
      <c r="T27" s="197">
        <f t="shared" si="1"/>
        <v>9227.3700000000008</v>
      </c>
      <c r="Z27" t="s">
        <v>179</v>
      </c>
    </row>
    <row r="28" spans="1:26" x14ac:dyDescent="0.25">
      <c r="A28" s="287">
        <v>43371</v>
      </c>
      <c r="B28" s="144" t="s">
        <v>353</v>
      </c>
      <c r="C28" s="145" t="s">
        <v>156</v>
      </c>
      <c r="D28" s="146"/>
      <c r="E28" s="157" t="str">
        <f>IF(SUM($G28:$I28,R28)&gt;0,SUM($G28:$I28,$R28),"")</f>
        <v/>
      </c>
      <c r="F28" s="158">
        <f t="shared" si="0"/>
        <v>-247.33</v>
      </c>
      <c r="G28" s="161"/>
      <c r="H28" s="162"/>
      <c r="I28" s="163"/>
      <c r="J28" s="161">
        <v>-247.33</v>
      </c>
      <c r="K28" s="162"/>
      <c r="L28" s="162"/>
      <c r="M28" s="162"/>
      <c r="N28" s="162"/>
      <c r="O28" s="162"/>
      <c r="P28" s="297"/>
      <c r="Q28" s="163"/>
      <c r="R28" s="155"/>
      <c r="S28" s="156">
        <f t="shared" si="2"/>
        <v>-247.33</v>
      </c>
      <c r="T28" s="197">
        <f t="shared" si="1"/>
        <v>8980.0400000000009</v>
      </c>
      <c r="Z28" t="s">
        <v>179</v>
      </c>
    </row>
    <row r="29" spans="1:26" x14ac:dyDescent="0.25">
      <c r="A29" s="287">
        <v>43401</v>
      </c>
      <c r="B29" s="144" t="s">
        <v>356</v>
      </c>
      <c r="C29" s="145" t="s">
        <v>156</v>
      </c>
      <c r="D29" s="146"/>
      <c r="E29" s="157" t="str">
        <f t="shared" ref="E29:E68" si="4">IF(SUM($G29:$I29,R29)&gt;0,SUM($G29:$I29,$R29),"")</f>
        <v/>
      </c>
      <c r="F29" s="158">
        <f t="shared" si="0"/>
        <v>-247.33</v>
      </c>
      <c r="G29" s="161"/>
      <c r="H29" s="162"/>
      <c r="I29" s="163"/>
      <c r="J29" s="161">
        <v>-247.33</v>
      </c>
      <c r="K29" s="162"/>
      <c r="L29" s="162"/>
      <c r="M29" s="162"/>
      <c r="N29" s="162"/>
      <c r="O29" s="162"/>
      <c r="P29" s="297"/>
      <c r="Q29" s="163"/>
      <c r="R29" s="155"/>
      <c r="S29" s="156">
        <f t="shared" si="2"/>
        <v>-247.33</v>
      </c>
      <c r="T29" s="197">
        <f t="shared" si="1"/>
        <v>8732.7100000000009</v>
      </c>
      <c r="Z29" t="s">
        <v>179</v>
      </c>
    </row>
    <row r="30" spans="1:26" x14ac:dyDescent="0.25">
      <c r="A30" s="287">
        <v>43410</v>
      </c>
      <c r="B30" s="144" t="s">
        <v>357</v>
      </c>
      <c r="C30" s="145">
        <v>505</v>
      </c>
      <c r="D30" s="146"/>
      <c r="E30" s="157" t="str">
        <f t="shared" si="4"/>
        <v/>
      </c>
      <c r="F30" s="158">
        <f t="shared" si="0"/>
        <v>-118</v>
      </c>
      <c r="G30" s="161"/>
      <c r="H30" s="162"/>
      <c r="I30" s="163"/>
      <c r="J30" s="161"/>
      <c r="K30" s="162"/>
      <c r="L30" s="162"/>
      <c r="M30" s="162">
        <v>-118</v>
      </c>
      <c r="N30" s="162"/>
      <c r="O30" s="162"/>
      <c r="P30" s="297"/>
      <c r="Q30" s="163"/>
      <c r="R30" s="155"/>
      <c r="S30" s="156">
        <f t="shared" si="2"/>
        <v>-118</v>
      </c>
      <c r="T30" s="197">
        <f t="shared" si="1"/>
        <v>8614.7100000000009</v>
      </c>
      <c r="Z30" t="s">
        <v>179</v>
      </c>
    </row>
    <row r="31" spans="1:26" x14ac:dyDescent="0.25">
      <c r="A31" s="287">
        <v>43410</v>
      </c>
      <c r="B31" s="144" t="s">
        <v>358</v>
      </c>
      <c r="C31" s="145">
        <v>506</v>
      </c>
      <c r="D31" s="146"/>
      <c r="E31" s="157" t="str">
        <f>IF(SUM($G31:$I31,R31)&gt;0,SUM($G31:$I31,$R31),"")</f>
        <v/>
      </c>
      <c r="F31" s="158">
        <f t="shared" si="0"/>
        <v>-30.880000000000003</v>
      </c>
      <c r="G31" s="161"/>
      <c r="H31" s="162"/>
      <c r="I31" s="163"/>
      <c r="J31" s="161">
        <v>-9.8800000000000008</v>
      </c>
      <c r="K31" s="162">
        <v>-17.5</v>
      </c>
      <c r="L31" s="162"/>
      <c r="M31" s="162"/>
      <c r="N31" s="162"/>
      <c r="O31" s="162"/>
      <c r="P31" s="297"/>
      <c r="Q31" s="163">
        <v>-3.5</v>
      </c>
      <c r="R31" s="155"/>
      <c r="S31" s="156">
        <f t="shared" si="2"/>
        <v>-30.880000000000003</v>
      </c>
      <c r="T31" s="197">
        <f t="shared" si="1"/>
        <v>8583.8300000000017</v>
      </c>
      <c r="Z31" t="s">
        <v>361</v>
      </c>
    </row>
    <row r="32" spans="1:26" x14ac:dyDescent="0.25">
      <c r="A32" s="287">
        <v>43405</v>
      </c>
      <c r="B32" s="144" t="s">
        <v>359</v>
      </c>
      <c r="C32" s="145">
        <v>508</v>
      </c>
      <c r="D32" s="167"/>
      <c r="E32" s="157" t="str">
        <f>IF(SUM($G32:$I32,R32)&gt;0,SUM($G32:$I32,$R32),"")</f>
        <v/>
      </c>
      <c r="F32" s="158">
        <f t="shared" si="0"/>
        <v>-780</v>
      </c>
      <c r="G32" s="161"/>
      <c r="H32" s="162"/>
      <c r="I32" s="163"/>
      <c r="J32" s="161"/>
      <c r="K32" s="162"/>
      <c r="L32" s="162"/>
      <c r="M32" s="162">
        <v>-650</v>
      </c>
      <c r="N32" s="162"/>
      <c r="O32" s="162"/>
      <c r="P32" s="297"/>
      <c r="Q32" s="163">
        <v>-130</v>
      </c>
      <c r="R32" s="155"/>
      <c r="S32" s="156">
        <f>SUM(G32:I32,J32:R32)</f>
        <v>-780</v>
      </c>
      <c r="T32" s="197">
        <f t="shared" si="1"/>
        <v>7803.8300000000017</v>
      </c>
      <c r="Z32" t="s">
        <v>361</v>
      </c>
    </row>
    <row r="33" spans="1:26" x14ac:dyDescent="0.25">
      <c r="A33" s="287">
        <v>43432</v>
      </c>
      <c r="B33" s="144" t="s">
        <v>360</v>
      </c>
      <c r="C33" s="145" t="s">
        <v>156</v>
      </c>
      <c r="D33" s="167"/>
      <c r="E33" s="157" t="str">
        <f>IF(SUM($G33:$I33,R33)&gt;0,SUM($G33:$I33,$R33),"")</f>
        <v/>
      </c>
      <c r="F33" s="158">
        <f t="shared" si="0"/>
        <v>-247.33</v>
      </c>
      <c r="G33" s="161"/>
      <c r="H33" s="162"/>
      <c r="I33" s="163"/>
      <c r="J33" s="161">
        <v>-247.33</v>
      </c>
      <c r="K33" s="162"/>
      <c r="L33" s="162"/>
      <c r="M33" s="162"/>
      <c r="N33" s="162"/>
      <c r="O33" s="162"/>
      <c r="P33" s="297"/>
      <c r="Q33" s="163"/>
      <c r="R33" s="155"/>
      <c r="S33" s="156">
        <f>SUM(G33:I33,J33:R33)</f>
        <v>-247.33</v>
      </c>
      <c r="T33" s="197">
        <f t="shared" si="1"/>
        <v>7556.5000000000018</v>
      </c>
      <c r="Z33" t="s">
        <v>361</v>
      </c>
    </row>
    <row r="34" spans="1:26" x14ac:dyDescent="0.25">
      <c r="A34" s="287">
        <v>43455</v>
      </c>
      <c r="B34" s="144" t="s">
        <v>290</v>
      </c>
      <c r="C34" s="145"/>
      <c r="D34" s="167"/>
      <c r="E34" s="157">
        <f>IF(SUM($G34:$I34,R34)&gt;0,SUM($G34:$I34,$R34),"")</f>
        <v>1484</v>
      </c>
      <c r="F34" s="158" t="str">
        <f t="shared" si="0"/>
        <v/>
      </c>
      <c r="G34" s="161"/>
      <c r="H34" s="162">
        <v>1484</v>
      </c>
      <c r="I34" s="163"/>
      <c r="J34" s="161"/>
      <c r="K34" s="162"/>
      <c r="L34" s="162"/>
      <c r="M34" s="162"/>
      <c r="N34" s="162"/>
      <c r="O34" s="162"/>
      <c r="P34" s="297"/>
      <c r="Q34" s="163"/>
      <c r="R34" s="155"/>
      <c r="S34" s="156">
        <f>SUM(G34:I34,J34:R34)</f>
        <v>1484</v>
      </c>
      <c r="T34" s="197">
        <f t="shared" si="1"/>
        <v>9040.5000000000018</v>
      </c>
    </row>
    <row r="35" spans="1:26" x14ac:dyDescent="0.25">
      <c r="A35" s="287">
        <v>43473</v>
      </c>
      <c r="B35" s="144" t="s">
        <v>362</v>
      </c>
      <c r="C35" s="145">
        <v>509</v>
      </c>
      <c r="D35" s="167"/>
      <c r="E35" s="157" t="str">
        <f>IF(SUM($G35:$I35,R35)&gt;0,SUM($G35:$I35,$R35),"")</f>
        <v/>
      </c>
      <c r="F35" s="158">
        <v>-236</v>
      </c>
      <c r="G35" s="161"/>
      <c r="H35" s="162"/>
      <c r="I35" s="163"/>
      <c r="J35" s="161"/>
      <c r="K35" s="162"/>
      <c r="L35" s="162"/>
      <c r="M35" s="162">
        <v>-236</v>
      </c>
      <c r="N35" s="162"/>
      <c r="O35" s="162"/>
      <c r="P35" s="297"/>
      <c r="Q35" s="163"/>
      <c r="R35" s="155"/>
      <c r="S35" s="156">
        <f t="shared" ref="S35:S68" si="5">SUM(G35:I35,J35:R35)</f>
        <v>-236</v>
      </c>
      <c r="T35" s="197">
        <f t="shared" si="1"/>
        <v>8804.5000000000018</v>
      </c>
      <c r="Z35" t="s">
        <v>361</v>
      </c>
    </row>
    <row r="36" spans="1:26" x14ac:dyDescent="0.25">
      <c r="A36" s="287">
        <v>43473</v>
      </c>
      <c r="B36" s="144" t="s">
        <v>363</v>
      </c>
      <c r="C36" s="145">
        <v>510</v>
      </c>
      <c r="D36" s="167"/>
      <c r="E36" s="157" t="str">
        <f t="shared" ref="E36:E44" si="6">IF(SUM($G36:$I36,R36)&gt;0,SUM($G36:$I36,$R36),"")</f>
        <v/>
      </c>
      <c r="F36" s="158">
        <v>-175</v>
      </c>
      <c r="G36" s="161"/>
      <c r="H36" s="162"/>
      <c r="I36" s="163"/>
      <c r="J36" s="161"/>
      <c r="K36" s="162"/>
      <c r="L36" s="162">
        <v>-175</v>
      </c>
      <c r="M36" s="162"/>
      <c r="N36" s="162"/>
      <c r="O36" s="162"/>
      <c r="P36" s="297"/>
      <c r="Q36" s="163"/>
      <c r="R36" s="155"/>
      <c r="S36" s="156">
        <f t="shared" si="5"/>
        <v>-175</v>
      </c>
      <c r="T36" s="197">
        <f t="shared" si="1"/>
        <v>8629.5000000000018</v>
      </c>
      <c r="Z36" t="s">
        <v>361</v>
      </c>
    </row>
    <row r="37" spans="1:26" x14ac:dyDescent="0.25">
      <c r="A37" s="287">
        <v>43473</v>
      </c>
      <c r="B37" s="144" t="s">
        <v>364</v>
      </c>
      <c r="C37" s="145">
        <v>511</v>
      </c>
      <c r="D37" s="167"/>
      <c r="E37" s="157" t="str">
        <f t="shared" si="6"/>
        <v/>
      </c>
      <c r="F37" s="158">
        <v>-175</v>
      </c>
      <c r="G37" s="161"/>
      <c r="H37" s="162"/>
      <c r="I37" s="163"/>
      <c r="J37" s="161"/>
      <c r="K37" s="162"/>
      <c r="L37" s="162">
        <v>-175</v>
      </c>
      <c r="M37" s="162"/>
      <c r="N37" s="162"/>
      <c r="O37" s="162"/>
      <c r="P37" s="297"/>
      <c r="Q37" s="163"/>
      <c r="R37" s="155"/>
      <c r="S37" s="156">
        <f t="shared" si="5"/>
        <v>-175</v>
      </c>
      <c r="T37" s="197">
        <f t="shared" si="1"/>
        <v>8454.5000000000018</v>
      </c>
      <c r="Z37" t="s">
        <v>361</v>
      </c>
    </row>
    <row r="38" spans="1:26" x14ac:dyDescent="0.25">
      <c r="A38" s="287">
        <v>43473</v>
      </c>
      <c r="B38" s="144" t="s">
        <v>366</v>
      </c>
      <c r="C38" s="145">
        <v>512</v>
      </c>
      <c r="D38" s="167"/>
      <c r="E38" s="157" t="str">
        <f t="shared" si="6"/>
        <v/>
      </c>
      <c r="F38" s="158">
        <v>-252.27</v>
      </c>
      <c r="G38" s="161"/>
      <c r="H38" s="162"/>
      <c r="I38" s="163"/>
      <c r="J38" s="161">
        <v>-252.27</v>
      </c>
      <c r="K38" s="162"/>
      <c r="L38" s="162"/>
      <c r="M38" s="162"/>
      <c r="N38" s="162"/>
      <c r="O38" s="162"/>
      <c r="P38" s="297"/>
      <c r="Q38" s="163"/>
      <c r="R38" s="155"/>
      <c r="S38" s="156">
        <f t="shared" si="5"/>
        <v>-252.27</v>
      </c>
      <c r="T38" s="197">
        <f t="shared" si="1"/>
        <v>8202.2300000000014</v>
      </c>
      <c r="Z38" t="s">
        <v>361</v>
      </c>
    </row>
    <row r="39" spans="1:26" x14ac:dyDescent="0.25">
      <c r="A39" s="287">
        <v>43473</v>
      </c>
      <c r="B39" s="144" t="s">
        <v>365</v>
      </c>
      <c r="C39" s="145">
        <v>513</v>
      </c>
      <c r="D39" s="167"/>
      <c r="E39" s="157" t="str">
        <f t="shared" si="6"/>
        <v/>
      </c>
      <c r="F39" s="158">
        <v>-175</v>
      </c>
      <c r="G39" s="161"/>
      <c r="H39" s="162"/>
      <c r="I39" s="163"/>
      <c r="J39" s="161"/>
      <c r="K39" s="162"/>
      <c r="L39" s="162">
        <v>-175</v>
      </c>
      <c r="M39" s="162"/>
      <c r="N39" s="162"/>
      <c r="O39" s="162"/>
      <c r="P39" s="297"/>
      <c r="Q39" s="163"/>
      <c r="R39" s="155"/>
      <c r="S39" s="156">
        <f t="shared" si="5"/>
        <v>-175</v>
      </c>
      <c r="T39" s="197">
        <f t="shared" ref="T39:T68" si="7">IF(OR(S39&lt;&gt;0,I39&lt;&gt;0,U39&lt;&gt;0),T38+S39-U39-I39,T38)</f>
        <v>8027.2300000000014</v>
      </c>
      <c r="Z39" t="s">
        <v>361</v>
      </c>
    </row>
    <row r="40" spans="1:26" x14ac:dyDescent="0.25">
      <c r="A40" s="287">
        <v>43529</v>
      </c>
      <c r="B40" s="144" t="s">
        <v>367</v>
      </c>
      <c r="C40" s="145">
        <v>514</v>
      </c>
      <c r="D40" s="146"/>
      <c r="E40" s="157" t="str">
        <f t="shared" si="6"/>
        <v/>
      </c>
      <c r="F40" s="158">
        <v>-504.59</v>
      </c>
      <c r="G40" s="161"/>
      <c r="H40" s="162"/>
      <c r="I40" s="163"/>
      <c r="J40" s="161"/>
      <c r="K40" s="162"/>
      <c r="L40" s="162"/>
      <c r="M40" s="162"/>
      <c r="N40" s="162"/>
      <c r="O40" s="162">
        <v>-504.59</v>
      </c>
      <c r="P40" s="297"/>
      <c r="Q40" s="163"/>
      <c r="R40" s="155"/>
      <c r="S40" s="156">
        <f t="shared" si="5"/>
        <v>-504.59</v>
      </c>
      <c r="T40" s="197">
        <f t="shared" si="7"/>
        <v>7522.6400000000012</v>
      </c>
      <c r="Z40" t="s">
        <v>361</v>
      </c>
    </row>
    <row r="41" spans="1:26" x14ac:dyDescent="0.25">
      <c r="A41" s="287">
        <v>43529</v>
      </c>
      <c r="B41" s="144" t="s">
        <v>368</v>
      </c>
      <c r="C41" s="145">
        <v>515</v>
      </c>
      <c r="D41" s="146"/>
      <c r="E41" s="157" t="str">
        <f t="shared" si="6"/>
        <v/>
      </c>
      <c r="F41" s="158">
        <v>-354</v>
      </c>
      <c r="G41" s="161"/>
      <c r="H41" s="162"/>
      <c r="I41" s="163"/>
      <c r="J41" s="161"/>
      <c r="K41" s="162"/>
      <c r="L41" s="162"/>
      <c r="M41" s="162">
        <v>-354</v>
      </c>
      <c r="N41" s="162"/>
      <c r="O41" s="162"/>
      <c r="P41" s="297"/>
      <c r="Q41" s="163"/>
      <c r="R41" s="155"/>
      <c r="S41" s="156">
        <f t="shared" si="5"/>
        <v>-354</v>
      </c>
      <c r="T41" s="197">
        <f t="shared" si="7"/>
        <v>7168.6400000000012</v>
      </c>
      <c r="Z41" t="s">
        <v>361</v>
      </c>
    </row>
    <row r="42" spans="1:26" x14ac:dyDescent="0.25">
      <c r="A42" s="287">
        <v>43529</v>
      </c>
      <c r="B42" s="144" t="s">
        <v>234</v>
      </c>
      <c r="C42" s="145">
        <v>516</v>
      </c>
      <c r="D42" s="146"/>
      <c r="E42" s="157" t="str">
        <f t="shared" si="6"/>
        <v/>
      </c>
      <c r="F42" s="158">
        <v>-474</v>
      </c>
      <c r="G42" s="161"/>
      <c r="H42" s="162"/>
      <c r="I42" s="163"/>
      <c r="J42" s="161"/>
      <c r="K42" s="162">
        <v>-474</v>
      </c>
      <c r="L42" s="162"/>
      <c r="M42" s="162"/>
      <c r="N42" s="162"/>
      <c r="O42" s="162"/>
      <c r="P42" s="297"/>
      <c r="Q42" s="163"/>
      <c r="R42" s="155"/>
      <c r="S42" s="156">
        <f t="shared" si="5"/>
        <v>-474</v>
      </c>
      <c r="T42" s="197">
        <f t="shared" si="7"/>
        <v>6694.6400000000012</v>
      </c>
      <c r="Z42" t="s">
        <v>361</v>
      </c>
    </row>
    <row r="43" spans="1:26" x14ac:dyDescent="0.25">
      <c r="A43" s="287">
        <v>43529</v>
      </c>
      <c r="B43" s="144" t="s">
        <v>369</v>
      </c>
      <c r="C43" s="145">
        <v>517</v>
      </c>
      <c r="D43" s="146"/>
      <c r="E43" s="157" t="str">
        <f t="shared" si="6"/>
        <v/>
      </c>
      <c r="F43" s="158">
        <v>-50</v>
      </c>
      <c r="G43" s="161"/>
      <c r="H43" s="162"/>
      <c r="I43" s="163"/>
      <c r="J43" s="161"/>
      <c r="K43" s="162">
        <v>-50</v>
      </c>
      <c r="L43" s="162"/>
      <c r="M43" s="162"/>
      <c r="N43" s="162"/>
      <c r="O43" s="162"/>
      <c r="P43" s="297"/>
      <c r="Q43" s="163"/>
      <c r="R43" s="155"/>
      <c r="S43" s="156">
        <f t="shared" si="5"/>
        <v>-50</v>
      </c>
      <c r="T43" s="197">
        <f t="shared" si="7"/>
        <v>6644.6400000000012</v>
      </c>
    </row>
    <row r="44" spans="1:26" x14ac:dyDescent="0.25">
      <c r="A44" s="287">
        <v>43529</v>
      </c>
      <c r="B44" s="144" t="s">
        <v>370</v>
      </c>
      <c r="C44" s="145">
        <v>518</v>
      </c>
      <c r="D44" s="146"/>
      <c r="E44" s="157" t="str">
        <f t="shared" si="6"/>
        <v/>
      </c>
      <c r="F44" s="158">
        <v>-199.58</v>
      </c>
      <c r="G44" s="161"/>
      <c r="H44" s="162"/>
      <c r="I44" s="163"/>
      <c r="J44" s="161">
        <v>-178.58</v>
      </c>
      <c r="K44" s="162">
        <v>-21</v>
      </c>
      <c r="L44" s="162"/>
      <c r="M44" s="162"/>
      <c r="N44" s="162"/>
      <c r="O44" s="162"/>
      <c r="P44" s="297"/>
      <c r="Q44" s="163"/>
      <c r="R44" s="155"/>
      <c r="S44" s="156">
        <f t="shared" si="5"/>
        <v>-199.58</v>
      </c>
      <c r="T44" s="197">
        <f t="shared" si="7"/>
        <v>6445.0600000000013</v>
      </c>
      <c r="Z44" t="s">
        <v>361</v>
      </c>
    </row>
    <row r="45" spans="1:26" x14ac:dyDescent="0.25">
      <c r="A45" s="287">
        <v>43529</v>
      </c>
      <c r="B45" s="144" t="s">
        <v>371</v>
      </c>
      <c r="C45" s="145">
        <v>519</v>
      </c>
      <c r="D45" s="146"/>
      <c r="E45" s="157" t="str">
        <f t="shared" si="4"/>
        <v/>
      </c>
      <c r="F45" s="158">
        <v>-40</v>
      </c>
      <c r="G45" s="161"/>
      <c r="H45" s="162"/>
      <c r="I45" s="163"/>
      <c r="J45" s="161"/>
      <c r="K45" s="162">
        <v>-40</v>
      </c>
      <c r="L45" s="162"/>
      <c r="M45" s="162"/>
      <c r="N45" s="162"/>
      <c r="O45" s="162"/>
      <c r="P45" s="297"/>
      <c r="Q45" s="163"/>
      <c r="R45" s="155"/>
      <c r="S45" s="156">
        <f t="shared" si="5"/>
        <v>-40</v>
      </c>
      <c r="T45" s="197">
        <f t="shared" si="7"/>
        <v>6405.0600000000013</v>
      </c>
      <c r="Z45" t="s">
        <v>361</v>
      </c>
    </row>
    <row r="46" spans="1:26" x14ac:dyDescent="0.25">
      <c r="A46" s="287">
        <v>43508</v>
      </c>
      <c r="B46" s="144" t="s">
        <v>275</v>
      </c>
      <c r="C46" s="145" t="s">
        <v>372</v>
      </c>
      <c r="D46" s="146"/>
      <c r="E46" s="157">
        <v>536.36</v>
      </c>
      <c r="F46" s="158" t="str">
        <f t="shared" ref="F46:F68" si="8">IF(SUM($J46:$Q46)*-1&gt;0,SUM($J46:$Q46),"")</f>
        <v/>
      </c>
      <c r="G46" s="161"/>
      <c r="H46" s="162"/>
      <c r="I46" s="163"/>
      <c r="J46" s="161"/>
      <c r="K46" s="162"/>
      <c r="L46" s="162"/>
      <c r="M46" s="162"/>
      <c r="N46" s="162"/>
      <c r="O46" s="162"/>
      <c r="P46" s="297"/>
      <c r="Q46" s="163"/>
      <c r="R46" s="155">
        <v>536.36</v>
      </c>
      <c r="S46" s="156">
        <f t="shared" si="5"/>
        <v>536.36</v>
      </c>
      <c r="T46" s="197">
        <f t="shared" si="7"/>
        <v>6941.420000000001</v>
      </c>
    </row>
    <row r="47" spans="1:26" x14ac:dyDescent="0.25">
      <c r="A47" s="287">
        <v>43524</v>
      </c>
      <c r="B47" s="144" t="s">
        <v>373</v>
      </c>
      <c r="C47" s="145" t="s">
        <v>374</v>
      </c>
      <c r="D47" s="146"/>
      <c r="E47" s="157">
        <v>100</v>
      </c>
      <c r="F47" s="158" t="str">
        <f t="shared" si="8"/>
        <v/>
      </c>
      <c r="G47" s="161"/>
      <c r="H47" s="162">
        <v>100</v>
      </c>
      <c r="I47" s="163"/>
      <c r="J47" s="161"/>
      <c r="K47" s="162"/>
      <c r="L47" s="162"/>
      <c r="M47" s="162"/>
      <c r="N47" s="162"/>
      <c r="O47" s="162"/>
      <c r="P47" s="297"/>
      <c r="Q47" s="163"/>
      <c r="R47" s="155"/>
      <c r="S47" s="156">
        <f t="shared" si="5"/>
        <v>100</v>
      </c>
      <c r="T47" s="197">
        <f t="shared" si="7"/>
        <v>7041.420000000001</v>
      </c>
    </row>
    <row r="48" spans="1:26" x14ac:dyDescent="0.25">
      <c r="A48" s="287">
        <v>43410</v>
      </c>
      <c r="B48" s="144" t="s">
        <v>378</v>
      </c>
      <c r="C48" s="145">
        <v>507</v>
      </c>
      <c r="D48" s="146"/>
      <c r="E48" s="157" t="str">
        <f t="shared" si="4"/>
        <v/>
      </c>
      <c r="F48" s="158">
        <v>-58.8</v>
      </c>
      <c r="G48" s="161"/>
      <c r="H48" s="162"/>
      <c r="I48" s="163"/>
      <c r="J48" s="161"/>
      <c r="K48" s="162">
        <v>-49</v>
      </c>
      <c r="L48" s="162"/>
      <c r="M48" s="162"/>
      <c r="N48" s="162"/>
      <c r="O48" s="162"/>
      <c r="P48" s="297"/>
      <c r="Q48" s="163">
        <v>-9.8000000000000007</v>
      </c>
      <c r="R48" s="155"/>
      <c r="S48" s="156">
        <f t="shared" si="5"/>
        <v>-58.8</v>
      </c>
      <c r="T48" s="197">
        <f t="shared" si="7"/>
        <v>6982.6200000000008</v>
      </c>
    </row>
    <row r="49" spans="1:20" x14ac:dyDescent="0.25">
      <c r="A49" s="287"/>
      <c r="B49" s="144"/>
      <c r="C49" s="145"/>
      <c r="D49" s="146"/>
      <c r="E49" s="157" t="str">
        <f t="shared" si="4"/>
        <v/>
      </c>
      <c r="F49" s="158" t="str">
        <f t="shared" si="8"/>
        <v/>
      </c>
      <c r="G49" s="161"/>
      <c r="H49" s="162"/>
      <c r="I49" s="163"/>
      <c r="J49" s="161"/>
      <c r="K49" s="162"/>
      <c r="L49" s="162"/>
      <c r="M49" s="162"/>
      <c r="N49" s="162"/>
      <c r="O49" s="162"/>
      <c r="P49" s="297"/>
      <c r="Q49" s="163"/>
      <c r="R49" s="155"/>
      <c r="S49" s="156">
        <f t="shared" si="5"/>
        <v>0</v>
      </c>
      <c r="T49" s="197">
        <f t="shared" si="7"/>
        <v>6982.6200000000008</v>
      </c>
    </row>
    <row r="50" spans="1:20" x14ac:dyDescent="0.25">
      <c r="A50" s="287"/>
      <c r="B50" s="144"/>
      <c r="C50" s="145"/>
      <c r="D50" s="146"/>
      <c r="E50" s="157" t="str">
        <f t="shared" si="4"/>
        <v/>
      </c>
      <c r="F50" s="158" t="str">
        <f t="shared" si="8"/>
        <v/>
      </c>
      <c r="G50" s="161"/>
      <c r="H50" s="162"/>
      <c r="I50" s="163"/>
      <c r="J50" s="161"/>
      <c r="K50" s="162"/>
      <c r="L50" s="162"/>
      <c r="M50" s="162"/>
      <c r="N50" s="162"/>
      <c r="O50" s="162"/>
      <c r="P50" s="297"/>
      <c r="Q50" s="163"/>
      <c r="R50" s="155"/>
      <c r="S50" s="156">
        <f t="shared" si="5"/>
        <v>0</v>
      </c>
      <c r="T50" s="197">
        <f t="shared" si="7"/>
        <v>6982.6200000000008</v>
      </c>
    </row>
    <row r="51" spans="1:20" x14ac:dyDescent="0.25">
      <c r="A51" s="287"/>
      <c r="B51" s="144"/>
      <c r="C51" s="145"/>
      <c r="D51" s="146"/>
      <c r="E51" s="157" t="str">
        <f t="shared" si="4"/>
        <v/>
      </c>
      <c r="F51" s="158" t="str">
        <f t="shared" si="8"/>
        <v/>
      </c>
      <c r="G51" s="161"/>
      <c r="H51" s="162"/>
      <c r="I51" s="163"/>
      <c r="J51" s="161"/>
      <c r="K51" s="162"/>
      <c r="L51" s="162"/>
      <c r="M51" s="162"/>
      <c r="N51" s="162"/>
      <c r="O51" s="162"/>
      <c r="P51" s="297"/>
      <c r="Q51" s="163"/>
      <c r="R51" s="155"/>
      <c r="S51" s="156">
        <f t="shared" si="5"/>
        <v>0</v>
      </c>
      <c r="T51" s="197">
        <f t="shared" si="7"/>
        <v>6982.6200000000008</v>
      </c>
    </row>
    <row r="52" spans="1:20" x14ac:dyDescent="0.25">
      <c r="A52" s="287"/>
      <c r="B52" s="144"/>
      <c r="C52" s="145"/>
      <c r="D52" s="146"/>
      <c r="E52" s="157" t="str">
        <f>IF(SUM($G52:$I52,R52)&gt;0,SUM($G52:$I52,$R52),"")</f>
        <v/>
      </c>
      <c r="F52" s="158" t="str">
        <f t="shared" si="8"/>
        <v/>
      </c>
      <c r="G52" s="161"/>
      <c r="H52" s="162"/>
      <c r="I52" s="163"/>
      <c r="J52" s="161"/>
      <c r="K52" s="162"/>
      <c r="L52" s="162"/>
      <c r="M52" s="162"/>
      <c r="N52" s="162"/>
      <c r="O52" s="162"/>
      <c r="P52" s="297"/>
      <c r="Q52" s="163"/>
      <c r="R52" s="155"/>
      <c r="S52" s="156">
        <f t="shared" si="5"/>
        <v>0</v>
      </c>
      <c r="T52" s="197">
        <f t="shared" si="7"/>
        <v>6982.6200000000008</v>
      </c>
    </row>
    <row r="53" spans="1:20" x14ac:dyDescent="0.25">
      <c r="A53" s="287"/>
      <c r="B53" s="144"/>
      <c r="C53" s="145"/>
      <c r="D53" s="146"/>
      <c r="E53" s="157" t="str">
        <f t="shared" si="4"/>
        <v/>
      </c>
      <c r="F53" s="158" t="str">
        <f t="shared" si="8"/>
        <v/>
      </c>
      <c r="G53" s="161"/>
      <c r="H53" s="162"/>
      <c r="I53" s="163"/>
      <c r="J53" s="161"/>
      <c r="K53" s="162"/>
      <c r="L53" s="162"/>
      <c r="M53" s="162"/>
      <c r="N53" s="162"/>
      <c r="O53" s="162"/>
      <c r="P53" s="297"/>
      <c r="Q53" s="163"/>
      <c r="R53" s="155"/>
      <c r="S53" s="156">
        <f t="shared" si="5"/>
        <v>0</v>
      </c>
      <c r="T53" s="197">
        <f t="shared" si="7"/>
        <v>6982.6200000000008</v>
      </c>
    </row>
    <row r="54" spans="1:20" x14ac:dyDescent="0.25">
      <c r="A54" s="287"/>
      <c r="B54" s="144"/>
      <c r="C54" s="145"/>
      <c r="D54" s="146"/>
      <c r="E54" s="157" t="str">
        <f t="shared" si="4"/>
        <v/>
      </c>
      <c r="F54" s="158" t="str">
        <f t="shared" si="8"/>
        <v/>
      </c>
      <c r="G54" s="161"/>
      <c r="H54" s="162"/>
      <c r="I54" s="163"/>
      <c r="J54" s="161"/>
      <c r="K54" s="162"/>
      <c r="L54" s="162"/>
      <c r="M54" s="162"/>
      <c r="N54" s="162"/>
      <c r="O54" s="162"/>
      <c r="P54" s="297"/>
      <c r="Q54" s="163"/>
      <c r="R54" s="155"/>
      <c r="S54" s="156">
        <f t="shared" si="5"/>
        <v>0</v>
      </c>
      <c r="T54" s="197">
        <f t="shared" si="7"/>
        <v>6982.6200000000008</v>
      </c>
    </row>
    <row r="55" spans="1:20" x14ac:dyDescent="0.25">
      <c r="A55" s="287"/>
      <c r="B55" s="144"/>
      <c r="C55" s="145"/>
      <c r="D55" s="146"/>
      <c r="E55" s="157" t="str">
        <f t="shared" si="4"/>
        <v/>
      </c>
      <c r="F55" s="158" t="str">
        <f t="shared" si="8"/>
        <v/>
      </c>
      <c r="G55" s="161"/>
      <c r="H55" s="162"/>
      <c r="I55" s="163"/>
      <c r="J55" s="161"/>
      <c r="K55" s="162"/>
      <c r="L55" s="162"/>
      <c r="M55" s="162"/>
      <c r="N55" s="162"/>
      <c r="O55" s="162"/>
      <c r="P55" s="297"/>
      <c r="Q55" s="163"/>
      <c r="R55" s="155"/>
      <c r="S55" s="156">
        <f t="shared" si="5"/>
        <v>0</v>
      </c>
      <c r="T55" s="197">
        <f t="shared" si="7"/>
        <v>6982.6200000000008</v>
      </c>
    </row>
    <row r="56" spans="1:20" x14ac:dyDescent="0.25">
      <c r="A56" s="287"/>
      <c r="B56" s="144"/>
      <c r="C56" s="145"/>
      <c r="D56" s="146"/>
      <c r="E56" s="157" t="str">
        <f t="shared" si="4"/>
        <v/>
      </c>
      <c r="F56" s="158" t="str">
        <f t="shared" si="8"/>
        <v/>
      </c>
      <c r="G56" s="161"/>
      <c r="H56" s="162"/>
      <c r="I56" s="163"/>
      <c r="J56" s="161"/>
      <c r="K56" s="162"/>
      <c r="L56" s="162"/>
      <c r="M56" s="162"/>
      <c r="N56" s="162"/>
      <c r="O56" s="162"/>
      <c r="P56" s="297"/>
      <c r="Q56" s="163"/>
      <c r="R56" s="155"/>
      <c r="S56" s="156">
        <f t="shared" si="5"/>
        <v>0</v>
      </c>
      <c r="T56" s="197">
        <f t="shared" si="7"/>
        <v>6982.6200000000008</v>
      </c>
    </row>
    <row r="57" spans="1:20" x14ac:dyDescent="0.25">
      <c r="A57" s="287"/>
      <c r="B57" s="144"/>
      <c r="C57" s="145"/>
      <c r="D57" s="146"/>
      <c r="E57" s="157" t="str">
        <f t="shared" si="4"/>
        <v/>
      </c>
      <c r="F57" s="158" t="str">
        <f t="shared" si="8"/>
        <v/>
      </c>
      <c r="G57" s="161"/>
      <c r="H57" s="162"/>
      <c r="I57" s="163"/>
      <c r="J57" s="161"/>
      <c r="K57" s="162"/>
      <c r="L57" s="162"/>
      <c r="M57" s="162"/>
      <c r="N57" s="162"/>
      <c r="O57" s="162"/>
      <c r="P57" s="297"/>
      <c r="Q57" s="163"/>
      <c r="R57" s="155"/>
      <c r="S57" s="156">
        <f t="shared" si="5"/>
        <v>0</v>
      </c>
      <c r="T57" s="197">
        <f t="shared" si="7"/>
        <v>6982.6200000000008</v>
      </c>
    </row>
    <row r="58" spans="1:20" x14ac:dyDescent="0.25">
      <c r="A58" s="287"/>
      <c r="B58" s="144"/>
      <c r="C58" s="145"/>
      <c r="D58" s="146"/>
      <c r="E58" s="157" t="str">
        <f t="shared" si="4"/>
        <v/>
      </c>
      <c r="F58" s="158" t="str">
        <f t="shared" si="8"/>
        <v/>
      </c>
      <c r="G58" s="161"/>
      <c r="H58" s="162"/>
      <c r="I58" s="163"/>
      <c r="J58" s="161"/>
      <c r="K58" s="162"/>
      <c r="L58" s="162"/>
      <c r="M58" s="162"/>
      <c r="N58" s="162"/>
      <c r="O58" s="162"/>
      <c r="P58" s="297"/>
      <c r="Q58" s="163"/>
      <c r="R58" s="155"/>
      <c r="S58" s="156">
        <f t="shared" si="5"/>
        <v>0</v>
      </c>
      <c r="T58" s="197">
        <f t="shared" si="7"/>
        <v>6982.6200000000008</v>
      </c>
    </row>
    <row r="59" spans="1:20" x14ac:dyDescent="0.25">
      <c r="A59" s="287"/>
      <c r="B59" s="144"/>
      <c r="C59" s="145"/>
      <c r="D59" s="146"/>
      <c r="E59" s="157" t="str">
        <f t="shared" si="4"/>
        <v/>
      </c>
      <c r="F59" s="158" t="str">
        <f t="shared" si="8"/>
        <v/>
      </c>
      <c r="G59" s="161"/>
      <c r="H59" s="162"/>
      <c r="I59" s="163"/>
      <c r="J59" s="161"/>
      <c r="K59" s="162"/>
      <c r="L59" s="162"/>
      <c r="M59" s="162"/>
      <c r="N59" s="162"/>
      <c r="O59" s="162"/>
      <c r="P59" s="297"/>
      <c r="Q59" s="163"/>
      <c r="R59" s="155"/>
      <c r="S59" s="156">
        <f t="shared" si="5"/>
        <v>0</v>
      </c>
      <c r="T59" s="197">
        <f t="shared" si="7"/>
        <v>6982.6200000000008</v>
      </c>
    </row>
    <row r="60" spans="1:20" x14ac:dyDescent="0.25">
      <c r="A60" s="287"/>
      <c r="B60" s="144"/>
      <c r="C60" s="145"/>
      <c r="D60" s="146"/>
      <c r="E60" s="157" t="str">
        <f t="shared" si="4"/>
        <v/>
      </c>
      <c r="F60" s="158" t="str">
        <f t="shared" si="8"/>
        <v/>
      </c>
      <c r="G60" s="161"/>
      <c r="H60" s="162"/>
      <c r="I60" s="163"/>
      <c r="J60" s="161"/>
      <c r="K60" s="162"/>
      <c r="L60" s="162"/>
      <c r="M60" s="162"/>
      <c r="N60" s="162"/>
      <c r="O60" s="162"/>
      <c r="P60" s="297"/>
      <c r="Q60" s="163"/>
      <c r="R60" s="155"/>
      <c r="S60" s="156">
        <f t="shared" si="5"/>
        <v>0</v>
      </c>
      <c r="T60" s="197">
        <f t="shared" si="7"/>
        <v>6982.6200000000008</v>
      </c>
    </row>
    <row r="61" spans="1:20" x14ac:dyDescent="0.25">
      <c r="A61" s="287"/>
      <c r="B61" s="144"/>
      <c r="C61" s="145"/>
      <c r="D61" s="146"/>
      <c r="E61" s="157" t="str">
        <f t="shared" si="4"/>
        <v/>
      </c>
      <c r="F61" s="158" t="str">
        <f t="shared" si="8"/>
        <v/>
      </c>
      <c r="G61" s="161"/>
      <c r="H61" s="162"/>
      <c r="I61" s="163"/>
      <c r="J61" s="161"/>
      <c r="K61" s="162"/>
      <c r="L61" s="162"/>
      <c r="M61" s="162"/>
      <c r="N61" s="162"/>
      <c r="O61" s="162"/>
      <c r="P61" s="297"/>
      <c r="Q61" s="163"/>
      <c r="R61" s="155"/>
      <c r="S61" s="156">
        <f t="shared" si="5"/>
        <v>0</v>
      </c>
      <c r="T61" s="197">
        <f t="shared" si="7"/>
        <v>6982.6200000000008</v>
      </c>
    </row>
    <row r="62" spans="1:20" x14ac:dyDescent="0.25">
      <c r="A62" s="287"/>
      <c r="B62" s="144"/>
      <c r="C62" s="145"/>
      <c r="D62" s="146"/>
      <c r="E62" s="157" t="str">
        <f t="shared" si="4"/>
        <v/>
      </c>
      <c r="F62" s="158" t="str">
        <f t="shared" si="8"/>
        <v/>
      </c>
      <c r="G62" s="161"/>
      <c r="H62" s="162"/>
      <c r="I62" s="163"/>
      <c r="J62" s="161"/>
      <c r="K62" s="162"/>
      <c r="L62" s="162"/>
      <c r="M62" s="162"/>
      <c r="N62" s="162"/>
      <c r="O62" s="162"/>
      <c r="P62" s="297"/>
      <c r="Q62" s="163"/>
      <c r="R62" s="155"/>
      <c r="S62" s="156">
        <f t="shared" si="5"/>
        <v>0</v>
      </c>
      <c r="T62" s="197">
        <f t="shared" si="7"/>
        <v>6982.6200000000008</v>
      </c>
    </row>
    <row r="63" spans="1:20" x14ac:dyDescent="0.25">
      <c r="A63" s="287"/>
      <c r="B63" s="144"/>
      <c r="C63" s="145"/>
      <c r="D63" s="146"/>
      <c r="E63" s="157" t="str">
        <f t="shared" si="4"/>
        <v/>
      </c>
      <c r="F63" s="158" t="str">
        <f t="shared" si="8"/>
        <v/>
      </c>
      <c r="G63" s="161"/>
      <c r="H63" s="162"/>
      <c r="I63" s="163"/>
      <c r="J63" s="161"/>
      <c r="K63" s="162"/>
      <c r="L63" s="162"/>
      <c r="M63" s="162"/>
      <c r="N63" s="162"/>
      <c r="O63" s="162"/>
      <c r="P63" s="297"/>
      <c r="Q63" s="163"/>
      <c r="R63" s="155"/>
      <c r="S63" s="156">
        <f t="shared" si="5"/>
        <v>0</v>
      </c>
      <c r="T63" s="197">
        <f t="shared" si="7"/>
        <v>6982.6200000000008</v>
      </c>
    </row>
    <row r="64" spans="1:20" x14ac:dyDescent="0.25">
      <c r="A64" s="287"/>
      <c r="B64" s="144"/>
      <c r="C64" s="145"/>
      <c r="D64" s="146"/>
      <c r="E64" s="157" t="str">
        <f t="shared" si="4"/>
        <v/>
      </c>
      <c r="F64" s="158" t="str">
        <f t="shared" si="8"/>
        <v/>
      </c>
      <c r="G64" s="161"/>
      <c r="H64" s="162"/>
      <c r="I64" s="163"/>
      <c r="J64" s="161"/>
      <c r="K64" s="162"/>
      <c r="L64" s="162"/>
      <c r="M64" s="162"/>
      <c r="N64" s="162"/>
      <c r="O64" s="162"/>
      <c r="P64" s="297"/>
      <c r="Q64" s="163"/>
      <c r="R64" s="155"/>
      <c r="S64" s="156">
        <f t="shared" si="5"/>
        <v>0</v>
      </c>
      <c r="T64" s="197">
        <f t="shared" si="7"/>
        <v>6982.6200000000008</v>
      </c>
    </row>
    <row r="65" spans="1:26" x14ac:dyDescent="0.25">
      <c r="A65" s="287"/>
      <c r="B65" s="144"/>
      <c r="C65" s="145"/>
      <c r="D65" s="146"/>
      <c r="E65" s="157" t="str">
        <f t="shared" si="4"/>
        <v/>
      </c>
      <c r="F65" s="158" t="str">
        <f t="shared" si="8"/>
        <v/>
      </c>
      <c r="G65" s="161"/>
      <c r="H65" s="162"/>
      <c r="I65" s="163"/>
      <c r="J65" s="161"/>
      <c r="K65" s="162"/>
      <c r="L65" s="162"/>
      <c r="M65" s="162"/>
      <c r="N65" s="162"/>
      <c r="O65" s="162"/>
      <c r="P65" s="297"/>
      <c r="Q65" s="163"/>
      <c r="R65" s="155"/>
      <c r="S65" s="156">
        <f t="shared" si="5"/>
        <v>0</v>
      </c>
      <c r="T65" s="197">
        <f t="shared" si="7"/>
        <v>6982.6200000000008</v>
      </c>
    </row>
    <row r="66" spans="1:26" x14ac:dyDescent="0.25">
      <c r="A66" s="287"/>
      <c r="B66" s="144"/>
      <c r="C66" s="145"/>
      <c r="D66" s="146"/>
      <c r="E66" s="157" t="str">
        <f t="shared" si="4"/>
        <v/>
      </c>
      <c r="F66" s="158" t="str">
        <f t="shared" si="8"/>
        <v/>
      </c>
      <c r="G66" s="161"/>
      <c r="H66" s="162"/>
      <c r="I66" s="163"/>
      <c r="J66" s="161"/>
      <c r="K66" s="162"/>
      <c r="L66" s="162"/>
      <c r="M66" s="162"/>
      <c r="N66" s="162"/>
      <c r="O66" s="162"/>
      <c r="P66" s="297"/>
      <c r="Q66" s="163"/>
      <c r="R66" s="155"/>
      <c r="S66" s="156">
        <f t="shared" si="5"/>
        <v>0</v>
      </c>
      <c r="T66" s="197">
        <f t="shared" si="7"/>
        <v>6982.6200000000008</v>
      </c>
    </row>
    <row r="67" spans="1:26" x14ac:dyDescent="0.25">
      <c r="A67" s="287"/>
      <c r="B67" s="144"/>
      <c r="C67" s="145"/>
      <c r="D67" s="146"/>
      <c r="E67" s="157" t="str">
        <f t="shared" si="4"/>
        <v/>
      </c>
      <c r="F67" s="158" t="str">
        <f t="shared" si="8"/>
        <v/>
      </c>
      <c r="G67" s="161"/>
      <c r="H67" s="162"/>
      <c r="I67" s="163"/>
      <c r="J67" s="161"/>
      <c r="K67" s="162"/>
      <c r="L67" s="162"/>
      <c r="M67" s="162"/>
      <c r="N67" s="162"/>
      <c r="O67" s="162"/>
      <c r="P67" s="297"/>
      <c r="Q67" s="163"/>
      <c r="R67" s="155"/>
      <c r="S67" s="156">
        <f t="shared" si="5"/>
        <v>0</v>
      </c>
      <c r="T67" s="197">
        <f t="shared" si="7"/>
        <v>6982.6200000000008</v>
      </c>
    </row>
    <row r="68" spans="1:26" ht="15.75" thickBot="1" x14ac:dyDescent="0.3">
      <c r="A68" s="290"/>
      <c r="B68" s="168"/>
      <c r="C68" s="169"/>
      <c r="D68" s="170"/>
      <c r="E68" s="157" t="str">
        <f t="shared" si="4"/>
        <v/>
      </c>
      <c r="F68" s="158" t="str">
        <f t="shared" si="8"/>
        <v/>
      </c>
      <c r="G68" s="159"/>
      <c r="H68" s="150"/>
      <c r="I68" s="160"/>
      <c r="J68" s="152"/>
      <c r="K68" s="153"/>
      <c r="L68" s="153"/>
      <c r="M68" s="153"/>
      <c r="N68" s="153"/>
      <c r="O68" s="291"/>
      <c r="P68" s="296"/>
      <c r="Q68" s="154"/>
      <c r="R68" s="171"/>
      <c r="S68" s="156">
        <f t="shared" si="5"/>
        <v>0</v>
      </c>
      <c r="T68" s="197">
        <f t="shared" si="7"/>
        <v>6982.6200000000008</v>
      </c>
    </row>
    <row r="69" spans="1:26" ht="15.75" thickBot="1" x14ac:dyDescent="0.3">
      <c r="A69" s="172"/>
      <c r="B69" s="173" t="s">
        <v>23</v>
      </c>
      <c r="C69" s="174"/>
      <c r="D69" s="175"/>
      <c r="E69" s="176">
        <f t="shared" ref="E69:S69" si="9">SUM(E6:E68)</f>
        <v>10817.82</v>
      </c>
      <c r="F69" s="176">
        <f t="shared" si="9"/>
        <v>-8548.4600000000009</v>
      </c>
      <c r="G69" s="177">
        <f t="shared" si="9"/>
        <v>7800</v>
      </c>
      <c r="H69" s="178">
        <f t="shared" si="9"/>
        <v>2481.46</v>
      </c>
      <c r="I69" s="176">
        <f t="shared" si="9"/>
        <v>0</v>
      </c>
      <c r="J69" s="177">
        <f t="shared" si="9"/>
        <v>-2444.0700000000002</v>
      </c>
      <c r="K69" s="178">
        <f t="shared" si="9"/>
        <v>-1014.52</v>
      </c>
      <c r="L69" s="178">
        <f t="shared" si="9"/>
        <v>-1833.49</v>
      </c>
      <c r="M69" s="178">
        <f t="shared" si="9"/>
        <v>-2302</v>
      </c>
      <c r="N69" s="178">
        <f t="shared" si="9"/>
        <v>0</v>
      </c>
      <c r="O69" s="178">
        <f t="shared" si="9"/>
        <v>-807.57999999999993</v>
      </c>
      <c r="P69" s="178">
        <f t="shared" si="9"/>
        <v>0</v>
      </c>
      <c r="Q69" s="176">
        <f t="shared" si="9"/>
        <v>-146.80000000000001</v>
      </c>
      <c r="R69" s="178">
        <f t="shared" si="9"/>
        <v>536.36</v>
      </c>
      <c r="S69" s="178">
        <f t="shared" si="9"/>
        <v>2269.3600000000006</v>
      </c>
      <c r="T69" s="198"/>
    </row>
    <row r="70" spans="1:26" ht="15.75" thickBot="1" x14ac:dyDescent="0.3">
      <c r="A70" s="179"/>
      <c r="B70" s="180"/>
      <c r="C70" s="181"/>
      <c r="D70" s="182"/>
      <c r="E70" s="183"/>
      <c r="F70" s="183"/>
      <c r="G70" s="183"/>
      <c r="H70" s="183"/>
      <c r="I70" s="183"/>
      <c r="J70" s="183"/>
      <c r="K70" s="183"/>
      <c r="L70" s="183"/>
      <c r="M70" s="183"/>
      <c r="N70" s="183"/>
      <c r="O70" s="183"/>
      <c r="P70" s="183"/>
      <c r="Q70" s="184" t="s">
        <v>25</v>
      </c>
      <c r="R70" s="184"/>
      <c r="S70" s="184"/>
      <c r="T70" s="185">
        <f>T68</f>
        <v>6982.6200000000008</v>
      </c>
    </row>
    <row r="71" spans="1:26" ht="15.75" thickBot="1" x14ac:dyDescent="0.3">
      <c r="A71" s="179"/>
      <c r="B71" s="180" t="s">
        <v>26</v>
      </c>
      <c r="C71" s="181">
        <f>T4</f>
        <v>4713.26</v>
      </c>
      <c r="D71" s="182"/>
      <c r="E71" s="180"/>
      <c r="F71" s="183"/>
      <c r="G71" s="180" t="s">
        <v>27</v>
      </c>
      <c r="H71" s="180"/>
      <c r="I71" s="186">
        <f>E69</f>
        <v>10817.82</v>
      </c>
      <c r="J71" s="183"/>
      <c r="K71" s="183"/>
      <c r="L71" s="183"/>
      <c r="M71" s="183"/>
      <c r="N71" s="183"/>
      <c r="O71" s="183"/>
      <c r="P71" s="183"/>
      <c r="Q71" s="184" t="s">
        <v>28</v>
      </c>
      <c r="R71" s="9"/>
      <c r="S71" s="187"/>
      <c r="T71" s="188">
        <f>V46</f>
        <v>0</v>
      </c>
    </row>
    <row r="72" spans="1:26" ht="15.75" thickBot="1" x14ac:dyDescent="0.3">
      <c r="A72" s="189"/>
      <c r="B72" s="180"/>
      <c r="C72" s="181"/>
      <c r="D72" s="18"/>
      <c r="E72" s="190"/>
      <c r="F72" s="183"/>
      <c r="G72" s="180" t="s">
        <v>29</v>
      </c>
      <c r="H72" s="180"/>
      <c r="I72" s="183">
        <f>I69</f>
        <v>0</v>
      </c>
      <c r="J72" s="183"/>
      <c r="K72" s="183"/>
      <c r="L72" s="183"/>
      <c r="M72" s="183"/>
      <c r="N72" s="183"/>
      <c r="O72" s="183"/>
      <c r="P72" s="183"/>
      <c r="Q72" s="191" t="s">
        <v>30</v>
      </c>
      <c r="R72" s="180"/>
      <c r="S72" s="183"/>
      <c r="T72" s="192">
        <f>SUM(T70+T71)</f>
        <v>6982.6200000000008</v>
      </c>
      <c r="Z72" s="277"/>
    </row>
    <row r="73" spans="1:26" ht="15.75" thickBot="1" x14ac:dyDescent="0.3">
      <c r="A73" s="179"/>
      <c r="B73" s="180"/>
      <c r="C73" s="181"/>
      <c r="D73" s="18"/>
      <c r="E73" s="190"/>
      <c r="F73" s="183"/>
      <c r="G73" s="180" t="s">
        <v>31</v>
      </c>
      <c r="H73" s="180"/>
      <c r="I73" s="193">
        <f>+SUM(E69+I72)</f>
        <v>10817.82</v>
      </c>
      <c r="J73" s="183"/>
      <c r="K73" s="183"/>
      <c r="L73" s="183" t="s">
        <v>32</v>
      </c>
      <c r="M73" s="183"/>
      <c r="N73" s="194">
        <f>SUM(J69:Q69)</f>
        <v>-8548.4599999999991</v>
      </c>
      <c r="O73" s="183"/>
      <c r="P73" s="183"/>
      <c r="Q73" s="183"/>
      <c r="R73" s="180" t="s">
        <v>33</v>
      </c>
      <c r="S73" s="194">
        <f>IF(ROUND(I73+SUM(J6:Q68),2)&lt;&gt;ROUND(S69,2),"Check!",I73+SUM(J6:Q68))</f>
        <v>2269.3599999999988</v>
      </c>
      <c r="T73" s="180"/>
    </row>
    <row r="74" spans="1:26" x14ac:dyDescent="0.25">
      <c r="A74" s="179"/>
      <c r="B74" s="3" t="s">
        <v>24</v>
      </c>
      <c r="C74" s="181"/>
      <c r="D74" s="292"/>
      <c r="E74" s="180"/>
      <c r="F74" s="183"/>
      <c r="G74" s="180"/>
      <c r="H74" s="180"/>
      <c r="I74" s="180"/>
      <c r="J74" s="183"/>
      <c r="K74" s="183"/>
      <c r="L74" s="183"/>
      <c r="M74" s="183"/>
      <c r="N74" s="183"/>
      <c r="O74" s="183"/>
      <c r="P74" s="183"/>
      <c r="Q74" s="183"/>
      <c r="R74" s="180"/>
      <c r="S74" s="183"/>
      <c r="T74" s="180"/>
    </row>
    <row r="75" spans="1:26" x14ac:dyDescent="0.25">
      <c r="A75" s="293"/>
      <c r="B75" s="3"/>
      <c r="C75" s="181"/>
      <c r="D75" s="292"/>
      <c r="E75" s="180"/>
      <c r="F75" s="8" t="s">
        <v>34</v>
      </c>
      <c r="G75" s="8"/>
      <c r="H75" s="8"/>
      <c r="I75" s="199">
        <f>SUM(C71+I73+N73)</f>
        <v>6982.6200000000008</v>
      </c>
      <c r="J75" s="8" t="s">
        <v>35</v>
      </c>
      <c r="K75" s="8"/>
      <c r="L75" s="8"/>
      <c r="M75" s="8"/>
      <c r="N75" s="294"/>
      <c r="O75" s="8"/>
      <c r="P75" s="8"/>
      <c r="Q75" s="8"/>
      <c r="R75" s="8" t="s">
        <v>36</v>
      </c>
      <c r="S75" s="8"/>
      <c r="T75" s="6">
        <f>T72-I75</f>
        <v>0</v>
      </c>
    </row>
    <row r="76" spans="1:26" x14ac:dyDescent="0.25">
      <c r="A76" s="132"/>
      <c r="B76" s="180"/>
      <c r="C76" s="181" t="s">
        <v>377</v>
      </c>
      <c r="D76" s="182"/>
      <c r="E76" s="180"/>
      <c r="F76" s="8"/>
      <c r="G76" s="8"/>
      <c r="H76" s="8"/>
      <c r="I76" s="8"/>
      <c r="J76" s="8"/>
      <c r="K76" s="8"/>
      <c r="L76" s="8"/>
      <c r="M76" s="8"/>
      <c r="N76" s="6"/>
      <c r="O76" s="8"/>
      <c r="P76" s="8"/>
      <c r="Q76" s="8"/>
      <c r="R76" s="8"/>
      <c r="S76" s="8"/>
      <c r="T76" s="8"/>
    </row>
  </sheetData>
  <pageMargins left="0.31496062992125984" right="0" top="0.59055118110236227" bottom="0" header="0.31496062992125984" footer="0.19685039370078741"/>
  <pageSetup paperSize="9" scale="45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pageSetUpPr fitToPage="1"/>
  </sheetPr>
  <dimension ref="A1:AA77"/>
  <sheetViews>
    <sheetView topLeftCell="C65" zoomScale="123" zoomScaleNormal="85" workbookViewId="0">
      <selection activeCell="C80" sqref="C80"/>
    </sheetView>
  </sheetViews>
  <sheetFormatPr defaultRowHeight="15" x14ac:dyDescent="0.25"/>
  <cols>
    <col min="1" max="1" width="10.42578125" bestFit="1" customWidth="1"/>
    <col min="2" max="2" width="44.7109375" customWidth="1"/>
    <col min="3" max="3" width="11.42578125" bestFit="1" customWidth="1"/>
    <col min="4" max="4" width="9.140625" style="108" customWidth="1"/>
    <col min="5" max="5" width="12.7109375" customWidth="1"/>
    <col min="6" max="6" width="12.140625" customWidth="1"/>
    <col min="7" max="7" width="11.28515625" customWidth="1"/>
    <col min="8" max="8" width="11.42578125" customWidth="1"/>
    <col min="9" max="9" width="12.7109375" customWidth="1"/>
    <col min="10" max="10" width="11.42578125" customWidth="1"/>
    <col min="11" max="11" width="11.42578125" bestFit="1" customWidth="1"/>
    <col min="12" max="12" width="9.28515625" customWidth="1"/>
    <col min="13" max="13" width="11.7109375" customWidth="1"/>
    <col min="14" max="14" width="11.5703125" bestFit="1" customWidth="1"/>
    <col min="15" max="15" width="11.7109375" customWidth="1"/>
    <col min="16" max="17" width="11.140625" customWidth="1"/>
    <col min="18" max="18" width="11.42578125" customWidth="1"/>
    <col min="19" max="19" width="12.140625" bestFit="1" customWidth="1"/>
    <col min="20" max="20" width="18" customWidth="1"/>
    <col min="21" max="24" width="9.140625" hidden="1" customWidth="1"/>
    <col min="25" max="25" width="0" hidden="1" customWidth="1"/>
    <col min="26" max="26" width="9.85546875" bestFit="1" customWidth="1"/>
  </cols>
  <sheetData>
    <row r="1" spans="1:27" ht="18.75" x14ac:dyDescent="0.3">
      <c r="A1" s="133" t="s">
        <v>99</v>
      </c>
      <c r="B1" s="133"/>
      <c r="C1" s="133"/>
      <c r="D1" s="282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</row>
    <row r="2" spans="1:27" ht="18.75" x14ac:dyDescent="0.3">
      <c r="A2" s="133" t="s">
        <v>317</v>
      </c>
      <c r="B2" s="133"/>
      <c r="C2" s="133"/>
      <c r="D2" s="282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299" t="s">
        <v>333</v>
      </c>
      <c r="S2" s="299" t="s">
        <v>330</v>
      </c>
      <c r="T2" s="300">
        <f>6416.64</f>
        <v>6416.64</v>
      </c>
    </row>
    <row r="3" spans="1:27" ht="15.75" x14ac:dyDescent="0.25">
      <c r="S3" s="299" t="s">
        <v>331</v>
      </c>
      <c r="T3" s="301">
        <v>39.58</v>
      </c>
    </row>
    <row r="4" spans="1:27" ht="21" customHeight="1" thickBot="1" x14ac:dyDescent="0.3">
      <c r="T4" s="302">
        <f>T2+T3</f>
        <v>6456.22</v>
      </c>
    </row>
    <row r="5" spans="1:27" ht="48" thickBot="1" x14ac:dyDescent="0.3">
      <c r="A5" s="202" t="s">
        <v>3</v>
      </c>
      <c r="B5" s="203" t="s">
        <v>4</v>
      </c>
      <c r="C5" s="204" t="s">
        <v>5</v>
      </c>
      <c r="D5" s="283" t="s">
        <v>73</v>
      </c>
      <c r="E5" s="206" t="s">
        <v>6</v>
      </c>
      <c r="F5" s="207" t="s">
        <v>7</v>
      </c>
      <c r="G5" s="208" t="s">
        <v>8</v>
      </c>
      <c r="H5" s="204" t="s">
        <v>9</v>
      </c>
      <c r="I5" s="209" t="s">
        <v>10</v>
      </c>
      <c r="J5" s="208" t="s">
        <v>11</v>
      </c>
      <c r="K5" s="204" t="s">
        <v>12</v>
      </c>
      <c r="L5" s="204" t="s">
        <v>13</v>
      </c>
      <c r="M5" s="204" t="s">
        <v>218</v>
      </c>
      <c r="N5" s="204" t="s">
        <v>14</v>
      </c>
      <c r="O5" s="204" t="s">
        <v>204</v>
      </c>
      <c r="P5" s="204" t="s">
        <v>316</v>
      </c>
      <c r="Q5" s="210" t="s">
        <v>15</v>
      </c>
      <c r="R5" s="211" t="s">
        <v>127</v>
      </c>
      <c r="S5" s="204" t="s">
        <v>17</v>
      </c>
      <c r="T5" s="298" t="s">
        <v>329</v>
      </c>
      <c r="Y5" s="275" t="s">
        <v>178</v>
      </c>
      <c r="Z5" t="s">
        <v>194</v>
      </c>
    </row>
    <row r="6" spans="1:27" x14ac:dyDescent="0.25">
      <c r="A6" s="287"/>
      <c r="B6" s="144" t="s">
        <v>332</v>
      </c>
      <c r="C6" s="145"/>
      <c r="D6" s="146"/>
      <c r="E6" s="147"/>
      <c r="F6" s="288"/>
      <c r="G6" s="149"/>
      <c r="H6" s="150"/>
      <c r="I6" s="151"/>
      <c r="J6" s="152"/>
      <c r="K6" s="153"/>
      <c r="L6" s="153"/>
      <c r="M6" s="153"/>
      <c r="N6" s="153"/>
      <c r="O6" s="289"/>
      <c r="P6" s="295"/>
      <c r="Q6" s="154"/>
      <c r="R6" s="155"/>
      <c r="S6" s="156">
        <f>SUM(G6:I6,J6:R6)</f>
        <v>0</v>
      </c>
      <c r="T6" s="196">
        <f>6416.64+39.58</f>
        <v>6456.22</v>
      </c>
    </row>
    <row r="7" spans="1:27" x14ac:dyDescent="0.25">
      <c r="A7" s="287">
        <v>42835</v>
      </c>
      <c r="B7" s="144" t="s">
        <v>264</v>
      </c>
      <c r="C7" s="145">
        <v>450</v>
      </c>
      <c r="D7" s="146" t="s">
        <v>320</v>
      </c>
      <c r="E7" s="157" t="str">
        <f>IF(SUM($G7:$I7,R7)&gt;0,SUM($G7:$I7,$R7),"")</f>
        <v/>
      </c>
      <c r="F7" s="158">
        <f t="shared" ref="F7:F38" si="0">IF(SUM($J7:$Q7)*-1&gt;0,SUM($J7:$Q7),"")</f>
        <v>-208.4</v>
      </c>
      <c r="G7" s="149"/>
      <c r="H7" s="150"/>
      <c r="I7" s="151"/>
      <c r="J7" s="152"/>
      <c r="K7" s="153"/>
      <c r="L7" s="153"/>
      <c r="M7" s="153">
        <v>-208.4</v>
      </c>
      <c r="N7" s="153"/>
      <c r="O7" s="153"/>
      <c r="P7" s="296"/>
      <c r="Q7" s="154"/>
      <c r="R7" s="155"/>
      <c r="S7" s="156">
        <f>SUM(G7:I7,J7:R7)</f>
        <v>-208.4</v>
      </c>
      <c r="T7" s="197">
        <f t="shared" ref="T7:T54" si="1">IF(OR(S7&lt;&gt;0,I7&lt;&gt;0,U7&lt;&gt;0),T6+S7-U7-I7,T6)</f>
        <v>6247.8200000000006</v>
      </c>
      <c r="Z7" t="s">
        <v>179</v>
      </c>
    </row>
    <row r="8" spans="1:27" x14ac:dyDescent="0.25">
      <c r="A8" s="287">
        <v>42846</v>
      </c>
      <c r="B8" s="144" t="s">
        <v>8</v>
      </c>
      <c r="C8" s="145"/>
      <c r="D8" s="146" t="s">
        <v>321</v>
      </c>
      <c r="E8" s="157">
        <f>IF(SUM($G8:$I8,R8)&gt;0,SUM($G8:$I8,$R8),"")</f>
        <v>3450</v>
      </c>
      <c r="F8" s="158" t="str">
        <f t="shared" si="0"/>
        <v/>
      </c>
      <c r="G8" s="149">
        <v>3450</v>
      </c>
      <c r="H8" s="150"/>
      <c r="I8" s="151"/>
      <c r="J8" s="152"/>
      <c r="K8" s="153"/>
      <c r="L8" s="153"/>
      <c r="M8" s="153"/>
      <c r="N8" s="153"/>
      <c r="O8" s="153"/>
      <c r="P8" s="296"/>
      <c r="Q8" s="154"/>
      <c r="R8" s="155"/>
      <c r="S8" s="156">
        <f>SUM(G8:I8,J8:R8)</f>
        <v>3450</v>
      </c>
      <c r="T8" s="197">
        <f t="shared" si="1"/>
        <v>9697.82</v>
      </c>
      <c r="Z8" t="s">
        <v>179</v>
      </c>
    </row>
    <row r="9" spans="1:27" x14ac:dyDescent="0.25">
      <c r="A9" s="287">
        <v>42853</v>
      </c>
      <c r="B9" s="144" t="s">
        <v>265</v>
      </c>
      <c r="C9" s="145" t="s">
        <v>156</v>
      </c>
      <c r="D9" s="146"/>
      <c r="E9" s="157" t="str">
        <f>IF(SUM($G9:$I9,R9)&gt;0,SUM($G9:$I9,$R9),"")</f>
        <v/>
      </c>
      <c r="F9" s="158">
        <f t="shared" si="0"/>
        <v>-242.45</v>
      </c>
      <c r="G9" s="159"/>
      <c r="H9" s="150"/>
      <c r="I9" s="160"/>
      <c r="J9" s="161">
        <v>-242.45</v>
      </c>
      <c r="K9" s="162"/>
      <c r="L9" s="162"/>
      <c r="M9" s="162"/>
      <c r="N9" s="162"/>
      <c r="O9" s="162"/>
      <c r="P9" s="297"/>
      <c r="Q9" s="163"/>
      <c r="R9" s="155"/>
      <c r="S9" s="156">
        <f t="shared" ref="S9:S31" si="2">SUM(G9:I9,J9:R9)</f>
        <v>-242.45</v>
      </c>
      <c r="T9" s="197">
        <f t="shared" si="1"/>
        <v>9455.369999999999</v>
      </c>
      <c r="Z9" t="s">
        <v>179</v>
      </c>
    </row>
    <row r="10" spans="1:27" x14ac:dyDescent="0.25">
      <c r="A10" s="287">
        <v>42863</v>
      </c>
      <c r="B10" s="144" t="s">
        <v>266</v>
      </c>
      <c r="C10" s="145">
        <v>451</v>
      </c>
      <c r="D10" s="146" t="s">
        <v>321</v>
      </c>
      <c r="E10" s="157" t="str">
        <f t="shared" ref="E10:E25" si="3">IF(SUM($G10:$I10,R10)&gt;0,SUM($G10:$I10,$R10),"")</f>
        <v/>
      </c>
      <c r="F10" s="158">
        <f t="shared" si="0"/>
        <v>-1014</v>
      </c>
      <c r="G10" s="161"/>
      <c r="H10" s="162"/>
      <c r="I10" s="163"/>
      <c r="J10" s="161"/>
      <c r="K10" s="162">
        <v>-714</v>
      </c>
      <c r="L10" s="162"/>
      <c r="M10" s="162"/>
      <c r="N10" s="162"/>
      <c r="O10" s="162">
        <v>-300</v>
      </c>
      <c r="P10" s="297"/>
      <c r="Q10" s="163"/>
      <c r="R10" s="166"/>
      <c r="S10" s="156">
        <f t="shared" si="2"/>
        <v>-1014</v>
      </c>
      <c r="T10" s="197">
        <f t="shared" si="1"/>
        <v>8441.369999999999</v>
      </c>
      <c r="Z10" t="s">
        <v>179</v>
      </c>
    </row>
    <row r="11" spans="1:27" x14ac:dyDescent="0.25">
      <c r="A11" s="287">
        <v>42863</v>
      </c>
      <c r="B11" s="144" t="s">
        <v>267</v>
      </c>
      <c r="C11" s="145">
        <v>452</v>
      </c>
      <c r="D11" s="146" t="s">
        <v>321</v>
      </c>
      <c r="E11" s="157" t="str">
        <f t="shared" si="3"/>
        <v/>
      </c>
      <c r="F11" s="158">
        <f t="shared" si="0"/>
        <v>-95</v>
      </c>
      <c r="G11" s="161"/>
      <c r="H11" s="162"/>
      <c r="I11" s="163"/>
      <c r="J11" s="161"/>
      <c r="K11" s="162">
        <v>-95</v>
      </c>
      <c r="L11" s="162"/>
      <c r="M11" s="162"/>
      <c r="N11" s="162"/>
      <c r="O11" s="162"/>
      <c r="P11" s="297"/>
      <c r="Q11" s="163"/>
      <c r="R11" s="155"/>
      <c r="S11" s="156">
        <f t="shared" si="2"/>
        <v>-95</v>
      </c>
      <c r="T11" s="197">
        <f t="shared" si="1"/>
        <v>8346.369999999999</v>
      </c>
      <c r="Z11" t="s">
        <v>179</v>
      </c>
    </row>
    <row r="12" spans="1:27" x14ac:dyDescent="0.25">
      <c r="A12" s="287">
        <v>42863</v>
      </c>
      <c r="B12" s="144" t="s">
        <v>268</v>
      </c>
      <c r="C12" s="145">
        <v>453</v>
      </c>
      <c r="D12" s="146" t="s">
        <v>321</v>
      </c>
      <c r="E12" s="157" t="str">
        <f t="shared" si="3"/>
        <v/>
      </c>
      <c r="F12" s="158">
        <f t="shared" si="0"/>
        <v>-110</v>
      </c>
      <c r="G12" s="161"/>
      <c r="H12" s="162"/>
      <c r="I12" s="163"/>
      <c r="J12" s="161"/>
      <c r="K12" s="162">
        <v>-110</v>
      </c>
      <c r="L12" s="162"/>
      <c r="M12" s="162"/>
      <c r="N12" s="162"/>
      <c r="O12" s="162"/>
      <c r="P12" s="297"/>
      <c r="Q12" s="163"/>
      <c r="R12" s="155"/>
      <c r="S12" s="156">
        <f t="shared" si="2"/>
        <v>-110</v>
      </c>
      <c r="T12" s="197">
        <f t="shared" si="1"/>
        <v>8236.369999999999</v>
      </c>
      <c r="Z12" t="s">
        <v>179</v>
      </c>
    </row>
    <row r="13" spans="1:27" x14ac:dyDescent="0.25">
      <c r="A13" s="287">
        <v>42863</v>
      </c>
      <c r="B13" s="144" t="s">
        <v>269</v>
      </c>
      <c r="C13" s="145">
        <v>454</v>
      </c>
      <c r="D13" s="146" t="s">
        <v>321</v>
      </c>
      <c r="E13" s="157" t="str">
        <f t="shared" si="3"/>
        <v/>
      </c>
      <c r="F13" s="158">
        <f t="shared" si="0"/>
        <v>-405.40999999999997</v>
      </c>
      <c r="G13" s="161"/>
      <c r="H13" s="162"/>
      <c r="I13" s="163"/>
      <c r="J13" s="161"/>
      <c r="K13" s="162"/>
      <c r="L13" s="162"/>
      <c r="M13" s="162"/>
      <c r="N13" s="162">
        <v>-337.84</v>
      </c>
      <c r="O13" s="162"/>
      <c r="P13" s="297"/>
      <c r="Q13" s="163">
        <v>-67.569999999999993</v>
      </c>
      <c r="R13" s="155"/>
      <c r="S13" s="156">
        <f t="shared" si="2"/>
        <v>-405.40999999999997</v>
      </c>
      <c r="T13" s="197">
        <f t="shared" si="1"/>
        <v>7830.9599999999991</v>
      </c>
      <c r="Z13" t="s">
        <v>179</v>
      </c>
    </row>
    <row r="14" spans="1:27" x14ac:dyDescent="0.25">
      <c r="A14" s="287">
        <v>42863</v>
      </c>
      <c r="B14" s="144" t="s">
        <v>270</v>
      </c>
      <c r="C14" s="145">
        <v>455</v>
      </c>
      <c r="D14" s="146" t="s">
        <v>321</v>
      </c>
      <c r="E14" s="157"/>
      <c r="F14" s="158">
        <f t="shared" si="0"/>
        <v>-189.72</v>
      </c>
      <c r="G14" s="161"/>
      <c r="H14" s="162"/>
      <c r="I14" s="163"/>
      <c r="J14" s="161"/>
      <c r="K14" s="162">
        <v>-158.1</v>
      </c>
      <c r="L14" s="162"/>
      <c r="M14" s="162"/>
      <c r="N14" s="162"/>
      <c r="O14" s="162"/>
      <c r="P14" s="297"/>
      <c r="Q14" s="163">
        <v>-31.62</v>
      </c>
      <c r="R14" s="155"/>
      <c r="S14" s="156">
        <f t="shared" si="2"/>
        <v>-189.72</v>
      </c>
      <c r="T14" s="197">
        <f t="shared" si="1"/>
        <v>7641.2399999999989</v>
      </c>
      <c r="Z14" t="s">
        <v>179</v>
      </c>
    </row>
    <row r="15" spans="1:27" ht="15.75" x14ac:dyDescent="0.25">
      <c r="A15" s="287">
        <v>42863</v>
      </c>
      <c r="B15" s="144" t="s">
        <v>271</v>
      </c>
      <c r="C15" s="145">
        <v>456</v>
      </c>
      <c r="D15" s="146" t="s">
        <v>321</v>
      </c>
      <c r="E15" s="157" t="str">
        <f t="shared" si="3"/>
        <v/>
      </c>
      <c r="F15" s="158">
        <f t="shared" si="0"/>
        <v>-372.29</v>
      </c>
      <c r="G15" s="161"/>
      <c r="H15" s="162"/>
      <c r="I15" s="163"/>
      <c r="J15" s="161"/>
      <c r="K15" s="162">
        <v>-310.24</v>
      </c>
      <c r="L15" s="162"/>
      <c r="M15" s="162"/>
      <c r="N15" s="162"/>
      <c r="O15" s="162"/>
      <c r="P15" s="297"/>
      <c r="Q15" s="163">
        <v>-62.05</v>
      </c>
      <c r="R15" s="155"/>
      <c r="S15" s="156">
        <f t="shared" si="2"/>
        <v>-372.29</v>
      </c>
      <c r="T15" s="197">
        <f t="shared" si="1"/>
        <v>7268.9499999999989</v>
      </c>
      <c r="Z15" t="s">
        <v>179</v>
      </c>
      <c r="AA15" s="255"/>
    </row>
    <row r="16" spans="1:27" x14ac:dyDescent="0.25">
      <c r="A16" s="287">
        <v>42863</v>
      </c>
      <c r="B16" s="144" t="s">
        <v>272</v>
      </c>
      <c r="C16" s="145">
        <v>457</v>
      </c>
      <c r="D16" s="146" t="s">
        <v>321</v>
      </c>
      <c r="E16" s="157" t="str">
        <f>IF(SUM($G16:$I16,R16)&gt;0,SUM($G16:$I16,$R16),"")</f>
        <v/>
      </c>
      <c r="F16" s="158">
        <f t="shared" si="0"/>
        <v>-266.85000000000002</v>
      </c>
      <c r="G16" s="161"/>
      <c r="H16" s="162"/>
      <c r="I16" s="163"/>
      <c r="J16" s="161"/>
      <c r="K16" s="162">
        <v>-266.85000000000002</v>
      </c>
      <c r="L16" s="162"/>
      <c r="M16" s="162"/>
      <c r="N16" s="162"/>
      <c r="O16" s="162"/>
      <c r="P16" s="297"/>
      <c r="Q16" s="163"/>
      <c r="R16" s="155"/>
      <c r="S16" s="156">
        <f t="shared" si="2"/>
        <v>-266.85000000000002</v>
      </c>
      <c r="T16" s="197">
        <f t="shared" si="1"/>
        <v>7002.0999999999985</v>
      </c>
      <c r="Z16" t="s">
        <v>179</v>
      </c>
    </row>
    <row r="17" spans="1:26" x14ac:dyDescent="0.25">
      <c r="A17" s="287">
        <v>42863</v>
      </c>
      <c r="B17" s="144" t="s">
        <v>273</v>
      </c>
      <c r="C17" s="145">
        <v>458</v>
      </c>
      <c r="D17" s="146" t="s">
        <v>321</v>
      </c>
      <c r="E17" s="157" t="str">
        <f t="shared" si="3"/>
        <v/>
      </c>
      <c r="F17" s="158">
        <f t="shared" si="0"/>
        <v>-236</v>
      </c>
      <c r="G17" s="161"/>
      <c r="H17" s="162"/>
      <c r="I17" s="163"/>
      <c r="J17" s="161"/>
      <c r="K17" s="162"/>
      <c r="L17" s="162"/>
      <c r="M17" s="162">
        <v>-236</v>
      </c>
      <c r="N17" s="162"/>
      <c r="O17" s="162"/>
      <c r="P17" s="297"/>
      <c r="Q17" s="163"/>
      <c r="R17" s="155"/>
      <c r="S17" s="156">
        <f t="shared" si="2"/>
        <v>-236</v>
      </c>
      <c r="T17" s="197">
        <f t="shared" si="1"/>
        <v>6766.0999999999985</v>
      </c>
      <c r="Z17" t="s">
        <v>179</v>
      </c>
    </row>
    <row r="18" spans="1:26" x14ac:dyDescent="0.25">
      <c r="A18" s="287">
        <v>42881</v>
      </c>
      <c r="B18" s="144" t="s">
        <v>274</v>
      </c>
      <c r="C18" s="145">
        <v>459</v>
      </c>
      <c r="D18" s="146" t="s">
        <v>321</v>
      </c>
      <c r="E18" s="157" t="str">
        <f>IF(SUM($G18:$I18,R18)&gt;0,SUM($G18:$I18,$R18),"")</f>
        <v/>
      </c>
      <c r="F18" s="158">
        <f t="shared" si="0"/>
        <v>-960.73</v>
      </c>
      <c r="G18" s="161"/>
      <c r="H18" s="162"/>
      <c r="I18" s="163"/>
      <c r="J18" s="161"/>
      <c r="K18" s="162"/>
      <c r="L18" s="162"/>
      <c r="M18" s="162"/>
      <c r="N18" s="162"/>
      <c r="O18" s="162">
        <v>-960.73</v>
      </c>
      <c r="P18" s="297"/>
      <c r="Q18" s="163"/>
      <c r="R18" s="155"/>
      <c r="S18" s="156">
        <f t="shared" si="2"/>
        <v>-960.73</v>
      </c>
      <c r="T18" s="197">
        <f t="shared" si="1"/>
        <v>5805.369999999999</v>
      </c>
      <c r="Z18" t="s">
        <v>179</v>
      </c>
    </row>
    <row r="19" spans="1:26" x14ac:dyDescent="0.25">
      <c r="A19" s="287">
        <v>42881</v>
      </c>
      <c r="B19" s="144" t="s">
        <v>275</v>
      </c>
      <c r="C19" s="145"/>
      <c r="D19" s="146"/>
      <c r="E19" s="157">
        <f>IF(SUM($G19:$I19,R19)&gt;0,SUM($G19:$I19,$R19),"")</f>
        <v>163.76</v>
      </c>
      <c r="F19" s="158"/>
      <c r="G19" s="161"/>
      <c r="H19" s="162"/>
      <c r="I19" s="163"/>
      <c r="J19" s="161"/>
      <c r="K19" s="162"/>
      <c r="L19" s="162"/>
      <c r="M19" s="162"/>
      <c r="N19" s="162"/>
      <c r="O19" s="162"/>
      <c r="P19" s="297"/>
      <c r="Q19" s="163"/>
      <c r="R19" s="155">
        <v>163.76</v>
      </c>
      <c r="S19" s="156">
        <f t="shared" si="2"/>
        <v>163.76</v>
      </c>
      <c r="T19" s="197">
        <f t="shared" si="1"/>
        <v>5969.1299999999992</v>
      </c>
      <c r="Z19" t="s">
        <v>179</v>
      </c>
    </row>
    <row r="20" spans="1:26" x14ac:dyDescent="0.25">
      <c r="A20" s="287">
        <v>42881</v>
      </c>
      <c r="B20" s="144" t="s">
        <v>276</v>
      </c>
      <c r="C20" s="145"/>
      <c r="D20" s="146"/>
      <c r="E20" s="157">
        <f t="shared" si="3"/>
        <v>31.67</v>
      </c>
      <c r="F20" s="158" t="str">
        <f t="shared" si="0"/>
        <v/>
      </c>
      <c r="G20" s="161"/>
      <c r="H20" s="162">
        <v>31.67</v>
      </c>
      <c r="I20" s="163"/>
      <c r="J20" s="161"/>
      <c r="K20" s="162"/>
      <c r="L20" s="162"/>
      <c r="M20" s="162"/>
      <c r="N20" s="162"/>
      <c r="O20" s="162"/>
      <c r="P20" s="297"/>
      <c r="Q20" s="163"/>
      <c r="R20" s="155"/>
      <c r="S20" s="156">
        <f t="shared" si="2"/>
        <v>31.67</v>
      </c>
      <c r="T20" s="197">
        <f t="shared" si="1"/>
        <v>6000.7999999999993</v>
      </c>
      <c r="Z20" t="s">
        <v>179</v>
      </c>
    </row>
    <row r="21" spans="1:26" x14ac:dyDescent="0.25">
      <c r="A21" s="287">
        <v>42883</v>
      </c>
      <c r="B21" s="144" t="s">
        <v>277</v>
      </c>
      <c r="C21" s="145" t="s">
        <v>156</v>
      </c>
      <c r="D21" s="146"/>
      <c r="E21" s="157" t="str">
        <f t="shared" si="3"/>
        <v/>
      </c>
      <c r="F21" s="158">
        <f t="shared" si="0"/>
        <v>-242.45</v>
      </c>
      <c r="G21" s="161"/>
      <c r="H21" s="162"/>
      <c r="I21" s="163"/>
      <c r="J21" s="161">
        <v>-242.45</v>
      </c>
      <c r="K21" s="162"/>
      <c r="L21" s="162"/>
      <c r="M21" s="162"/>
      <c r="N21" s="162"/>
      <c r="O21" s="162"/>
      <c r="P21" s="297"/>
      <c r="Q21" s="163"/>
      <c r="R21" s="155"/>
      <c r="S21" s="156">
        <f t="shared" si="2"/>
        <v>-242.45</v>
      </c>
      <c r="T21" s="197">
        <f t="shared" si="1"/>
        <v>5758.3499999999995</v>
      </c>
      <c r="Z21" t="s">
        <v>179</v>
      </c>
    </row>
    <row r="22" spans="1:26" x14ac:dyDescent="0.25">
      <c r="A22" s="287">
        <v>42895</v>
      </c>
      <c r="B22" s="144" t="s">
        <v>291</v>
      </c>
      <c r="C22" s="145"/>
      <c r="D22" s="146"/>
      <c r="E22" s="157">
        <f t="shared" ref="E22" si="4">IF(SUM($G22:$I22,R22)&gt;0,SUM($G22:$I22,$R22),"")</f>
        <v>354</v>
      </c>
      <c r="F22" s="158" t="str">
        <f t="shared" si="0"/>
        <v/>
      </c>
      <c r="G22" s="161"/>
      <c r="H22" s="162">
        <v>354</v>
      </c>
      <c r="I22" s="163"/>
      <c r="J22" s="161"/>
      <c r="K22" s="162"/>
      <c r="L22" s="162"/>
      <c r="M22" s="162"/>
      <c r="N22" s="162"/>
      <c r="O22" s="162"/>
      <c r="P22" s="297"/>
      <c r="Q22" s="163"/>
      <c r="R22" s="155"/>
      <c r="S22" s="156">
        <f t="shared" si="2"/>
        <v>354</v>
      </c>
      <c r="T22" s="197">
        <f t="shared" si="1"/>
        <v>6112.3499999999995</v>
      </c>
      <c r="Z22" t="s">
        <v>179</v>
      </c>
    </row>
    <row r="23" spans="1:26" x14ac:dyDescent="0.25">
      <c r="A23" s="287">
        <v>42914</v>
      </c>
      <c r="B23" s="144" t="s">
        <v>278</v>
      </c>
      <c r="C23" s="145" t="s">
        <v>156</v>
      </c>
      <c r="D23" s="146"/>
      <c r="E23" s="157" t="str">
        <f t="shared" si="3"/>
        <v/>
      </c>
      <c r="F23" s="158">
        <f t="shared" si="0"/>
        <v>-242.45</v>
      </c>
      <c r="G23" s="161"/>
      <c r="H23" s="162"/>
      <c r="I23" s="163"/>
      <c r="J23" s="161">
        <v>-242.45</v>
      </c>
      <c r="K23" s="162"/>
      <c r="L23" s="162"/>
      <c r="M23" s="162"/>
      <c r="N23" s="162"/>
      <c r="O23" s="162"/>
      <c r="P23" s="297"/>
      <c r="Q23" s="163"/>
      <c r="R23" s="155"/>
      <c r="S23" s="156">
        <f t="shared" si="2"/>
        <v>-242.45</v>
      </c>
      <c r="T23" s="197">
        <f t="shared" si="1"/>
        <v>5869.9</v>
      </c>
      <c r="Z23" t="s">
        <v>179</v>
      </c>
    </row>
    <row r="24" spans="1:26" x14ac:dyDescent="0.25">
      <c r="A24" s="287">
        <v>42920</v>
      </c>
      <c r="B24" s="144" t="s">
        <v>279</v>
      </c>
      <c r="C24" s="145">
        <v>460</v>
      </c>
      <c r="D24" s="146" t="s">
        <v>322</v>
      </c>
      <c r="E24" s="157"/>
      <c r="F24" s="158">
        <f t="shared" si="0"/>
        <v>-40</v>
      </c>
      <c r="G24" s="161"/>
      <c r="H24" s="162"/>
      <c r="I24" s="163"/>
      <c r="J24" s="161"/>
      <c r="K24" s="162">
        <v>-40</v>
      </c>
      <c r="L24" s="162"/>
      <c r="M24" s="162"/>
      <c r="N24" s="162"/>
      <c r="O24" s="162"/>
      <c r="P24" s="297"/>
      <c r="Q24" s="163"/>
      <c r="R24" s="155"/>
      <c r="S24" s="156">
        <f t="shared" si="2"/>
        <v>-40</v>
      </c>
      <c r="T24" s="197">
        <f t="shared" si="1"/>
        <v>5829.9</v>
      </c>
      <c r="Z24" t="s">
        <v>179</v>
      </c>
    </row>
    <row r="25" spans="1:26" ht="15" customHeight="1" x14ac:dyDescent="0.25">
      <c r="A25" s="287">
        <v>42920</v>
      </c>
      <c r="B25" s="144" t="s">
        <v>280</v>
      </c>
      <c r="C25" s="145">
        <v>461</v>
      </c>
      <c r="D25" s="146" t="s">
        <v>322</v>
      </c>
      <c r="E25" s="157" t="str">
        <f t="shared" si="3"/>
        <v/>
      </c>
      <c r="F25" s="158">
        <f t="shared" si="0"/>
        <v>-236</v>
      </c>
      <c r="G25" s="161"/>
      <c r="H25" s="162"/>
      <c r="I25" s="163"/>
      <c r="J25" s="161"/>
      <c r="K25" s="162"/>
      <c r="L25" s="162"/>
      <c r="M25" s="162">
        <v>-236</v>
      </c>
      <c r="N25" s="162"/>
      <c r="O25" s="162"/>
      <c r="P25" s="297"/>
      <c r="Q25" s="163"/>
      <c r="R25" s="155"/>
      <c r="S25" s="156">
        <f t="shared" si="2"/>
        <v>-236</v>
      </c>
      <c r="T25" s="197">
        <f t="shared" si="1"/>
        <v>5593.9</v>
      </c>
      <c r="Z25" t="s">
        <v>179</v>
      </c>
    </row>
    <row r="26" spans="1:26" x14ac:dyDescent="0.25">
      <c r="A26" s="287">
        <v>42920</v>
      </c>
      <c r="B26" s="144" t="s">
        <v>281</v>
      </c>
      <c r="C26" s="145">
        <v>462</v>
      </c>
      <c r="D26" s="146" t="s">
        <v>322</v>
      </c>
      <c r="E26" s="157" t="str">
        <f>IF(SUM($G26:$I26,R26)&gt;0,SUM($G26:$I26,$R26),"")</f>
        <v/>
      </c>
      <c r="F26" s="158">
        <f t="shared" si="0"/>
        <v>-138.9</v>
      </c>
      <c r="G26" s="161"/>
      <c r="H26" s="162"/>
      <c r="I26" s="163"/>
      <c r="J26" s="161">
        <v>-14.64</v>
      </c>
      <c r="K26" s="162">
        <v>-114.67</v>
      </c>
      <c r="L26" s="162"/>
      <c r="M26" s="162"/>
      <c r="N26" s="162"/>
      <c r="O26" s="162"/>
      <c r="P26" s="297"/>
      <c r="Q26" s="163">
        <v>-9.59</v>
      </c>
      <c r="R26" s="155"/>
      <c r="S26" s="156">
        <f t="shared" si="2"/>
        <v>-138.9</v>
      </c>
      <c r="T26" s="197">
        <f t="shared" si="1"/>
        <v>5455</v>
      </c>
      <c r="Z26" t="s">
        <v>179</v>
      </c>
    </row>
    <row r="27" spans="1:26" x14ac:dyDescent="0.25">
      <c r="A27" s="287">
        <v>42920</v>
      </c>
      <c r="B27" s="144" t="s">
        <v>282</v>
      </c>
      <c r="C27" s="145">
        <v>463</v>
      </c>
      <c r="D27" s="146" t="s">
        <v>322</v>
      </c>
      <c r="E27" s="157" t="str">
        <f t="shared" ref="E27:E54" si="5">IF(SUM($G27:$I27,R27)&gt;0,SUM($G27:$I27,$R27),"")</f>
        <v/>
      </c>
      <c r="F27" s="158">
        <f t="shared" si="0"/>
        <v>-239.08</v>
      </c>
      <c r="G27" s="161"/>
      <c r="H27" s="162"/>
      <c r="I27" s="163"/>
      <c r="J27" s="161"/>
      <c r="K27" s="162"/>
      <c r="L27" s="162"/>
      <c r="M27" s="162"/>
      <c r="N27" s="162"/>
      <c r="O27" s="162">
        <v>-231.25</v>
      </c>
      <c r="P27" s="297"/>
      <c r="Q27" s="163">
        <v>-7.83</v>
      </c>
      <c r="R27" s="155"/>
      <c r="S27" s="156">
        <f t="shared" si="2"/>
        <v>-239.08</v>
      </c>
      <c r="T27" s="197">
        <f t="shared" si="1"/>
        <v>5215.92</v>
      </c>
      <c r="Z27" t="s">
        <v>179</v>
      </c>
    </row>
    <row r="28" spans="1:26" x14ac:dyDescent="0.25">
      <c r="A28" s="287">
        <v>42920</v>
      </c>
      <c r="B28" s="144" t="s">
        <v>283</v>
      </c>
      <c r="C28" s="145">
        <v>464</v>
      </c>
      <c r="D28" s="146" t="s">
        <v>322</v>
      </c>
      <c r="E28" s="157" t="str">
        <f>IF(SUM($G28:$I28,R28)&gt;0,SUM($G28:$I28,$R28),"")</f>
        <v/>
      </c>
      <c r="F28" s="158">
        <f t="shared" si="0"/>
        <v>-46.35</v>
      </c>
      <c r="G28" s="161"/>
      <c r="H28" s="162"/>
      <c r="I28" s="163"/>
      <c r="J28" s="161"/>
      <c r="K28" s="162"/>
      <c r="L28" s="162"/>
      <c r="M28" s="162"/>
      <c r="N28" s="162"/>
      <c r="O28" s="162">
        <v>-46.35</v>
      </c>
      <c r="P28" s="297"/>
      <c r="Q28" s="163"/>
      <c r="R28" s="155"/>
      <c r="S28" s="156">
        <f t="shared" si="2"/>
        <v>-46.35</v>
      </c>
      <c r="T28" s="197">
        <f t="shared" si="1"/>
        <v>5169.57</v>
      </c>
      <c r="Z28" t="s">
        <v>179</v>
      </c>
    </row>
    <row r="29" spans="1:26" x14ac:dyDescent="0.25">
      <c r="A29" s="287">
        <v>42920</v>
      </c>
      <c r="B29" s="144" t="s">
        <v>284</v>
      </c>
      <c r="C29" s="145">
        <v>465</v>
      </c>
      <c r="D29" s="146" t="s">
        <v>322</v>
      </c>
      <c r="E29" s="157" t="str">
        <f t="shared" si="5"/>
        <v/>
      </c>
      <c r="F29" s="158">
        <f t="shared" si="0"/>
        <v>-84.98</v>
      </c>
      <c r="G29" s="161"/>
      <c r="H29" s="162"/>
      <c r="I29" s="163"/>
      <c r="J29" s="161"/>
      <c r="K29" s="162"/>
      <c r="L29" s="162"/>
      <c r="M29" s="162"/>
      <c r="N29" s="162"/>
      <c r="O29" s="162">
        <v>-84.98</v>
      </c>
      <c r="P29" s="297"/>
      <c r="Q29" s="163"/>
      <c r="R29" s="155"/>
      <c r="S29" s="156">
        <f t="shared" si="2"/>
        <v>-84.98</v>
      </c>
      <c r="T29" s="197">
        <f t="shared" si="1"/>
        <v>5084.59</v>
      </c>
      <c r="Z29" t="s">
        <v>179</v>
      </c>
    </row>
    <row r="30" spans="1:26" x14ac:dyDescent="0.25">
      <c r="A30" s="287">
        <v>42920</v>
      </c>
      <c r="B30" s="144" t="s">
        <v>285</v>
      </c>
      <c r="C30" s="145">
        <v>466</v>
      </c>
      <c r="D30" s="146" t="s">
        <v>322</v>
      </c>
      <c r="E30" s="157" t="str">
        <f t="shared" si="5"/>
        <v/>
      </c>
      <c r="F30" s="158">
        <f t="shared" si="0"/>
        <v>-57.15</v>
      </c>
      <c r="G30" s="161"/>
      <c r="H30" s="162"/>
      <c r="I30" s="163"/>
      <c r="J30" s="161"/>
      <c r="K30" s="162"/>
      <c r="L30" s="162"/>
      <c r="M30" s="162"/>
      <c r="N30" s="162"/>
      <c r="O30" s="162">
        <v>-57.15</v>
      </c>
      <c r="P30" s="297"/>
      <c r="Q30" s="163"/>
      <c r="R30" s="155"/>
      <c r="S30" s="156">
        <f t="shared" si="2"/>
        <v>-57.15</v>
      </c>
      <c r="T30" s="197">
        <f t="shared" si="1"/>
        <v>5027.4400000000005</v>
      </c>
      <c r="Z30" t="s">
        <v>179</v>
      </c>
    </row>
    <row r="31" spans="1:26" x14ac:dyDescent="0.25">
      <c r="A31" s="287">
        <v>42920</v>
      </c>
      <c r="B31" s="144" t="s">
        <v>286</v>
      </c>
      <c r="C31" s="145">
        <v>467</v>
      </c>
      <c r="D31" s="146" t="s">
        <v>322</v>
      </c>
      <c r="E31" s="157" t="str">
        <f>IF(SUM($G31:$I31,R31)&gt;0,SUM($G31:$I31,$R31),"")</f>
        <v/>
      </c>
      <c r="F31" s="158">
        <f t="shared" si="0"/>
        <v>-236</v>
      </c>
      <c r="G31" s="161"/>
      <c r="H31" s="162"/>
      <c r="I31" s="163"/>
      <c r="J31" s="161"/>
      <c r="K31" s="162"/>
      <c r="L31" s="162"/>
      <c r="M31" s="162">
        <v>-236</v>
      </c>
      <c r="N31" s="162"/>
      <c r="O31" s="162"/>
      <c r="P31" s="297"/>
      <c r="Q31" s="163"/>
      <c r="R31" s="155"/>
      <c r="S31" s="156">
        <f t="shared" si="2"/>
        <v>-236</v>
      </c>
      <c r="T31" s="197">
        <f t="shared" si="1"/>
        <v>4791.4400000000005</v>
      </c>
      <c r="Z31" t="s">
        <v>179</v>
      </c>
    </row>
    <row r="32" spans="1:26" x14ac:dyDescent="0.25">
      <c r="A32" s="287">
        <v>42944</v>
      </c>
      <c r="B32" s="144" t="s">
        <v>288</v>
      </c>
      <c r="C32" s="145" t="s">
        <v>156</v>
      </c>
      <c r="D32" s="167"/>
      <c r="E32" s="157" t="str">
        <f>IF(SUM($G32:$I32,R32)&gt;0,SUM($G32:$I32,$R32),"")</f>
        <v/>
      </c>
      <c r="F32" s="158">
        <f t="shared" si="0"/>
        <v>-242.45</v>
      </c>
      <c r="G32" s="161"/>
      <c r="H32" s="162"/>
      <c r="I32" s="163"/>
      <c r="J32" s="161">
        <v>-242.45</v>
      </c>
      <c r="K32" s="162"/>
      <c r="L32" s="162"/>
      <c r="M32" s="162"/>
      <c r="N32" s="162"/>
      <c r="O32" s="162"/>
      <c r="P32" s="297"/>
      <c r="Q32" s="163"/>
      <c r="R32" s="155"/>
      <c r="S32" s="156">
        <f>SUM(G32:I32,J32:R32)</f>
        <v>-242.45</v>
      </c>
      <c r="T32" s="197">
        <f t="shared" si="1"/>
        <v>4548.9900000000007</v>
      </c>
      <c r="Z32" t="s">
        <v>179</v>
      </c>
    </row>
    <row r="33" spans="1:26" x14ac:dyDescent="0.25">
      <c r="A33" s="287">
        <v>42951</v>
      </c>
      <c r="B33" s="144" t="s">
        <v>290</v>
      </c>
      <c r="C33" s="145"/>
      <c r="D33" s="167"/>
      <c r="E33" s="157">
        <f>IF(SUM($G33:$I33,R33)&gt;0,SUM($G33:$I33,$R33),"")</f>
        <v>3085</v>
      </c>
      <c r="F33" s="158" t="str">
        <f t="shared" si="0"/>
        <v/>
      </c>
      <c r="G33" s="161"/>
      <c r="H33" s="162">
        <v>3085</v>
      </c>
      <c r="I33" s="163"/>
      <c r="J33" s="161"/>
      <c r="K33" s="162"/>
      <c r="L33" s="162"/>
      <c r="M33" s="162"/>
      <c r="N33" s="162"/>
      <c r="O33" s="162"/>
      <c r="P33" s="297"/>
      <c r="Q33" s="163"/>
      <c r="R33" s="155"/>
      <c r="S33" s="156">
        <f>SUM(G33:I33,J33:R33)</f>
        <v>3085</v>
      </c>
      <c r="T33" s="197">
        <f t="shared" si="1"/>
        <v>7633.9900000000007</v>
      </c>
      <c r="Z33" t="s">
        <v>179</v>
      </c>
    </row>
    <row r="34" spans="1:26" x14ac:dyDescent="0.25">
      <c r="A34" s="287">
        <v>42968</v>
      </c>
      <c r="B34" s="144" t="s">
        <v>287</v>
      </c>
      <c r="C34" s="145">
        <v>468</v>
      </c>
      <c r="D34" s="167" t="s">
        <v>323</v>
      </c>
      <c r="E34" s="157" t="str">
        <f>IF(SUM($G34:$I34,R34)&gt;0,SUM($G34:$I34,$R34),"")</f>
        <v/>
      </c>
      <c r="F34" s="158">
        <f t="shared" si="0"/>
        <v>-589.39</v>
      </c>
      <c r="G34" s="161"/>
      <c r="H34" s="162"/>
      <c r="I34" s="163"/>
      <c r="J34" s="161"/>
      <c r="K34" s="162">
        <v>-65.87</v>
      </c>
      <c r="L34" s="162"/>
      <c r="M34" s="162"/>
      <c r="N34" s="162"/>
      <c r="O34" s="162">
        <f>-489.32-34.2</f>
        <v>-523.52</v>
      </c>
      <c r="P34" s="297"/>
      <c r="Q34" s="163"/>
      <c r="R34" s="155"/>
      <c r="S34" s="156">
        <f>SUM(G34:I34,J34:R34)</f>
        <v>-589.39</v>
      </c>
      <c r="T34" s="197">
        <f t="shared" si="1"/>
        <v>7044.6</v>
      </c>
      <c r="Z34" t="s">
        <v>179</v>
      </c>
    </row>
    <row r="35" spans="1:26" x14ac:dyDescent="0.25">
      <c r="A35" s="287">
        <v>42968</v>
      </c>
      <c r="B35" s="144" t="s">
        <v>292</v>
      </c>
      <c r="C35" s="145">
        <v>423</v>
      </c>
      <c r="D35" s="167"/>
      <c r="E35" s="157">
        <f>IF(SUM($G35:$I35,R35)&gt;0,SUM($G35:$I35,$R35),"")</f>
        <v>94.05</v>
      </c>
      <c r="F35" s="158" t="str">
        <f t="shared" si="0"/>
        <v/>
      </c>
      <c r="G35" s="161"/>
      <c r="H35" s="162">
        <v>94.05</v>
      </c>
      <c r="I35" s="163"/>
      <c r="J35" s="161"/>
      <c r="K35" s="162"/>
      <c r="L35" s="162"/>
      <c r="M35" s="162"/>
      <c r="N35" s="162"/>
      <c r="O35" s="162"/>
      <c r="P35" s="297"/>
      <c r="Q35" s="163"/>
      <c r="R35" s="155"/>
      <c r="S35" s="156">
        <f t="shared" ref="S35" si="6">SUM(G35:I35,J35:R35)</f>
        <v>94.05</v>
      </c>
      <c r="T35" s="197">
        <f t="shared" si="1"/>
        <v>7138.6500000000005</v>
      </c>
      <c r="Z35" t="s">
        <v>309</v>
      </c>
    </row>
    <row r="36" spans="1:26" x14ac:dyDescent="0.25">
      <c r="A36" s="287">
        <v>42968</v>
      </c>
      <c r="B36" s="144" t="s">
        <v>293</v>
      </c>
      <c r="C36" s="145">
        <v>469</v>
      </c>
      <c r="D36" s="167"/>
      <c r="E36" s="157" t="str">
        <f t="shared" ref="E36" si="7">IF(SUM($G36:$I36,R36)&gt;0,SUM($G36:$I36,$R36),"")</f>
        <v/>
      </c>
      <c r="F36" s="158">
        <f t="shared" si="0"/>
        <v>-94.05</v>
      </c>
      <c r="G36" s="161"/>
      <c r="H36" s="162"/>
      <c r="I36" s="163"/>
      <c r="J36" s="161"/>
      <c r="K36" s="162"/>
      <c r="L36" s="162"/>
      <c r="M36" s="162"/>
      <c r="N36" s="162"/>
      <c r="O36" s="162">
        <v>-94.05</v>
      </c>
      <c r="P36" s="297"/>
      <c r="Q36" s="163"/>
      <c r="R36" s="155"/>
      <c r="S36" s="156">
        <f t="shared" ref="S36" si="8">SUM(G36:I36,J36:R36)</f>
        <v>-94.05</v>
      </c>
      <c r="T36" s="197">
        <f t="shared" si="1"/>
        <v>7044.6</v>
      </c>
      <c r="Z36" t="s">
        <v>179</v>
      </c>
    </row>
    <row r="37" spans="1:26" x14ac:dyDescent="0.25">
      <c r="A37" s="287">
        <v>42975</v>
      </c>
      <c r="B37" s="144" t="s">
        <v>289</v>
      </c>
      <c r="C37" s="145" t="s">
        <v>156</v>
      </c>
      <c r="D37" s="167"/>
      <c r="E37" s="157" t="str">
        <f t="shared" ref="E37:E44" si="9">IF(SUM($G37:$I37,R37)&gt;0,SUM($G37:$I37,$R37),"")</f>
        <v/>
      </c>
      <c r="F37" s="158">
        <f t="shared" si="0"/>
        <v>-242.45</v>
      </c>
      <c r="G37" s="161"/>
      <c r="H37" s="162"/>
      <c r="I37" s="163"/>
      <c r="J37" s="161">
        <v>-242.45</v>
      </c>
      <c r="K37" s="162"/>
      <c r="L37" s="162"/>
      <c r="M37" s="162"/>
      <c r="N37" s="162"/>
      <c r="O37" s="162"/>
      <c r="P37" s="297"/>
      <c r="Q37" s="163"/>
      <c r="R37" s="155"/>
      <c r="S37" s="156">
        <f t="shared" ref="S37:S58" si="10">SUM(G37:I37,J37:R37)</f>
        <v>-242.45</v>
      </c>
      <c r="T37" s="197">
        <f t="shared" si="1"/>
        <v>6802.1500000000005</v>
      </c>
      <c r="Z37" t="s">
        <v>179</v>
      </c>
    </row>
    <row r="38" spans="1:26" x14ac:dyDescent="0.25">
      <c r="A38" s="287">
        <v>42990</v>
      </c>
      <c r="B38" s="144" t="s">
        <v>294</v>
      </c>
      <c r="C38" s="145">
        <v>470</v>
      </c>
      <c r="D38" s="167" t="s">
        <v>324</v>
      </c>
      <c r="E38" s="157" t="str">
        <f t="shared" si="9"/>
        <v/>
      </c>
      <c r="F38" s="158">
        <f t="shared" si="0"/>
        <v>-236</v>
      </c>
      <c r="G38" s="161"/>
      <c r="H38" s="162"/>
      <c r="I38" s="163"/>
      <c r="J38" s="161"/>
      <c r="K38" s="162"/>
      <c r="L38" s="162"/>
      <c r="M38" s="162">
        <v>-236</v>
      </c>
      <c r="N38" s="162"/>
      <c r="O38" s="162"/>
      <c r="P38" s="297"/>
      <c r="Q38" s="163"/>
      <c r="R38" s="155"/>
      <c r="S38" s="156">
        <f t="shared" si="10"/>
        <v>-236</v>
      </c>
      <c r="T38" s="197">
        <f t="shared" si="1"/>
        <v>6566.1500000000005</v>
      </c>
      <c r="Z38" t="s">
        <v>179</v>
      </c>
    </row>
    <row r="39" spans="1:26" x14ac:dyDescent="0.25">
      <c r="A39" s="287">
        <v>43000</v>
      </c>
      <c r="B39" s="144" t="s">
        <v>8</v>
      </c>
      <c r="C39" s="145"/>
      <c r="D39" s="167"/>
      <c r="E39" s="157">
        <f t="shared" si="9"/>
        <v>3450</v>
      </c>
      <c r="F39" s="158" t="str">
        <f t="shared" ref="F39:F68" si="11">IF(SUM($J39:$Q39)*-1&gt;0,SUM($J39:$Q39),"")</f>
        <v/>
      </c>
      <c r="G39" s="161">
        <v>3450</v>
      </c>
      <c r="H39" s="162"/>
      <c r="I39" s="163"/>
      <c r="J39" s="161"/>
      <c r="K39" s="162"/>
      <c r="L39" s="162"/>
      <c r="M39" s="162"/>
      <c r="N39" s="162"/>
      <c r="O39" s="162"/>
      <c r="P39" s="297"/>
      <c r="Q39" s="163"/>
      <c r="R39" s="155"/>
      <c r="S39" s="156">
        <f t="shared" si="10"/>
        <v>3450</v>
      </c>
      <c r="T39" s="197">
        <f t="shared" si="1"/>
        <v>10016.150000000001</v>
      </c>
      <c r="Z39" t="s">
        <v>179</v>
      </c>
    </row>
    <row r="40" spans="1:26" x14ac:dyDescent="0.25">
      <c r="A40" s="287">
        <v>43006</v>
      </c>
      <c r="B40" s="144" t="s">
        <v>295</v>
      </c>
      <c r="C40" s="145" t="s">
        <v>156</v>
      </c>
      <c r="D40" s="146"/>
      <c r="E40" s="157" t="str">
        <f t="shared" si="9"/>
        <v/>
      </c>
      <c r="F40" s="158">
        <f t="shared" si="11"/>
        <v>-242.45</v>
      </c>
      <c r="G40" s="161"/>
      <c r="H40" s="162"/>
      <c r="I40" s="163"/>
      <c r="J40" s="161">
        <v>-242.45</v>
      </c>
      <c r="K40" s="162"/>
      <c r="L40" s="162"/>
      <c r="M40" s="162"/>
      <c r="N40" s="162"/>
      <c r="O40" s="162"/>
      <c r="P40" s="297"/>
      <c r="Q40" s="163"/>
      <c r="R40" s="155"/>
      <c r="S40" s="156">
        <f t="shared" si="10"/>
        <v>-242.45</v>
      </c>
      <c r="T40" s="197">
        <f t="shared" si="1"/>
        <v>9773.7000000000007</v>
      </c>
      <c r="Z40" t="s">
        <v>179</v>
      </c>
    </row>
    <row r="41" spans="1:26" x14ac:dyDescent="0.25">
      <c r="A41" s="287">
        <v>43036</v>
      </c>
      <c r="B41" s="144" t="s">
        <v>296</v>
      </c>
      <c r="C41" s="145" t="s">
        <v>156</v>
      </c>
      <c r="D41" s="146"/>
      <c r="E41" s="157" t="str">
        <f t="shared" si="9"/>
        <v/>
      </c>
      <c r="F41" s="158">
        <f t="shared" si="11"/>
        <v>-242.45</v>
      </c>
      <c r="G41" s="161"/>
      <c r="H41" s="162"/>
      <c r="I41" s="163"/>
      <c r="J41" s="161">
        <v>-242.45</v>
      </c>
      <c r="K41" s="162"/>
      <c r="L41" s="162"/>
      <c r="M41" s="162"/>
      <c r="N41" s="162"/>
      <c r="O41" s="162"/>
      <c r="P41" s="297"/>
      <c r="Q41" s="163"/>
      <c r="R41" s="155"/>
      <c r="S41" s="156">
        <f t="shared" si="10"/>
        <v>-242.45</v>
      </c>
      <c r="T41" s="197">
        <f t="shared" si="1"/>
        <v>9531.25</v>
      </c>
      <c r="Z41" t="s">
        <v>179</v>
      </c>
    </row>
    <row r="42" spans="1:26" x14ac:dyDescent="0.25">
      <c r="A42" s="287">
        <v>43046</v>
      </c>
      <c r="B42" s="144" t="s">
        <v>297</v>
      </c>
      <c r="C42" s="145">
        <v>471</v>
      </c>
      <c r="D42" s="146" t="s">
        <v>325</v>
      </c>
      <c r="E42" s="157" t="str">
        <f t="shared" si="9"/>
        <v/>
      </c>
      <c r="F42" s="158">
        <f t="shared" si="11"/>
        <v>-236</v>
      </c>
      <c r="G42" s="161"/>
      <c r="H42" s="162"/>
      <c r="I42" s="163"/>
      <c r="J42" s="161"/>
      <c r="K42" s="162"/>
      <c r="L42" s="162"/>
      <c r="M42" s="162">
        <v>-236</v>
      </c>
      <c r="N42" s="162"/>
      <c r="O42" s="162"/>
      <c r="P42" s="297"/>
      <c r="Q42" s="163"/>
      <c r="R42" s="155"/>
      <c r="S42" s="156">
        <f t="shared" si="10"/>
        <v>-236</v>
      </c>
      <c r="T42" s="197">
        <f t="shared" si="1"/>
        <v>9295.25</v>
      </c>
      <c r="Z42" t="s">
        <v>179</v>
      </c>
    </row>
    <row r="43" spans="1:26" x14ac:dyDescent="0.25">
      <c r="A43" s="287">
        <v>43046</v>
      </c>
      <c r="B43" s="144" t="s">
        <v>281</v>
      </c>
      <c r="C43" s="145">
        <v>472</v>
      </c>
      <c r="D43" s="146" t="s">
        <v>325</v>
      </c>
      <c r="E43" s="157" t="str">
        <f t="shared" si="9"/>
        <v/>
      </c>
      <c r="F43" s="158">
        <f t="shared" si="11"/>
        <v>-37.269999999999996</v>
      </c>
      <c r="G43" s="161"/>
      <c r="H43" s="162"/>
      <c r="I43" s="163"/>
      <c r="J43" s="161">
        <v>-14.64</v>
      </c>
      <c r="K43" s="162">
        <f>-16.11</f>
        <v>-16.11</v>
      </c>
      <c r="L43" s="162"/>
      <c r="M43" s="162"/>
      <c r="N43" s="162">
        <v>-3.3</v>
      </c>
      <c r="O43" s="162"/>
      <c r="P43" s="297"/>
      <c r="Q43" s="163">
        <v>-3.22</v>
      </c>
      <c r="R43" s="155"/>
      <c r="S43" s="156">
        <f t="shared" si="10"/>
        <v>-37.269999999999996</v>
      </c>
      <c r="T43" s="197">
        <f t="shared" si="1"/>
        <v>9257.98</v>
      </c>
      <c r="Z43" t="s">
        <v>179</v>
      </c>
    </row>
    <row r="44" spans="1:26" x14ac:dyDescent="0.25">
      <c r="A44" s="287">
        <v>43046</v>
      </c>
      <c r="B44" s="144" t="s">
        <v>298</v>
      </c>
      <c r="C44" s="145">
        <v>473</v>
      </c>
      <c r="D44" s="146" t="s">
        <v>325</v>
      </c>
      <c r="E44" s="157" t="str">
        <f t="shared" si="9"/>
        <v/>
      </c>
      <c r="F44" s="158">
        <f t="shared" si="11"/>
        <v>-36</v>
      </c>
      <c r="G44" s="161"/>
      <c r="H44" s="162"/>
      <c r="I44" s="163"/>
      <c r="J44" s="161"/>
      <c r="K44" s="162">
        <v>-30</v>
      </c>
      <c r="L44" s="162"/>
      <c r="M44" s="162"/>
      <c r="N44" s="162"/>
      <c r="O44" s="162"/>
      <c r="P44" s="297"/>
      <c r="Q44" s="163">
        <v>-6</v>
      </c>
      <c r="R44" s="155"/>
      <c r="S44" s="156">
        <f t="shared" si="10"/>
        <v>-36</v>
      </c>
      <c r="T44" s="197">
        <f t="shared" si="1"/>
        <v>9221.98</v>
      </c>
      <c r="Z44" t="s">
        <v>179</v>
      </c>
    </row>
    <row r="45" spans="1:26" x14ac:dyDescent="0.25">
      <c r="A45" s="287">
        <v>43046</v>
      </c>
      <c r="B45" s="144" t="s">
        <v>299</v>
      </c>
      <c r="C45" s="145">
        <v>475</v>
      </c>
      <c r="D45" s="146" t="s">
        <v>325</v>
      </c>
      <c r="E45" s="157" t="str">
        <f t="shared" si="5"/>
        <v/>
      </c>
      <c r="F45" s="158">
        <f t="shared" si="11"/>
        <v>-1003.74</v>
      </c>
      <c r="G45" s="161"/>
      <c r="H45" s="162"/>
      <c r="I45" s="163"/>
      <c r="J45" s="161"/>
      <c r="K45" s="162"/>
      <c r="L45" s="162"/>
      <c r="M45" s="162"/>
      <c r="N45" s="162">
        <v>-836.45</v>
      </c>
      <c r="O45" s="162"/>
      <c r="P45" s="297"/>
      <c r="Q45" s="163">
        <v>-167.29</v>
      </c>
      <c r="R45" s="155"/>
      <c r="S45" s="156">
        <f t="shared" si="10"/>
        <v>-1003.74</v>
      </c>
      <c r="T45" s="197">
        <f t="shared" si="1"/>
        <v>8218.24</v>
      </c>
      <c r="Z45" t="s">
        <v>179</v>
      </c>
    </row>
    <row r="46" spans="1:26" x14ac:dyDescent="0.25">
      <c r="A46" s="287">
        <v>43046</v>
      </c>
      <c r="B46" s="144" t="s">
        <v>300</v>
      </c>
      <c r="C46" s="145">
        <v>476</v>
      </c>
      <c r="D46" s="146" t="s">
        <v>325</v>
      </c>
      <c r="E46" s="157" t="str">
        <f t="shared" si="5"/>
        <v/>
      </c>
      <c r="F46" s="158">
        <f t="shared" si="11"/>
        <v>-120</v>
      </c>
      <c r="G46" s="161"/>
      <c r="H46" s="162"/>
      <c r="I46" s="163"/>
      <c r="J46" s="161"/>
      <c r="K46" s="162">
        <v>-100</v>
      </c>
      <c r="L46" s="162"/>
      <c r="M46" s="162"/>
      <c r="N46" s="162"/>
      <c r="O46" s="162"/>
      <c r="P46" s="297"/>
      <c r="Q46" s="163">
        <v>-20</v>
      </c>
      <c r="R46" s="155"/>
      <c r="S46" s="156">
        <f t="shared" si="10"/>
        <v>-120</v>
      </c>
      <c r="T46" s="197">
        <f t="shared" si="1"/>
        <v>8098.24</v>
      </c>
      <c r="Z46" t="s">
        <v>179</v>
      </c>
    </row>
    <row r="47" spans="1:26" x14ac:dyDescent="0.25">
      <c r="A47" s="287">
        <v>43067</v>
      </c>
      <c r="B47" s="144" t="s">
        <v>302</v>
      </c>
      <c r="C47" s="145" t="s">
        <v>156</v>
      </c>
      <c r="D47" s="146"/>
      <c r="E47" s="157" t="str">
        <f t="shared" ref="E47" si="12">IF(SUM($G47:$I47,R47)&gt;0,SUM($G47:$I47,$R47),"")</f>
        <v/>
      </c>
      <c r="F47" s="158">
        <f t="shared" si="11"/>
        <v>-242.45</v>
      </c>
      <c r="G47" s="161"/>
      <c r="H47" s="162"/>
      <c r="I47" s="163"/>
      <c r="J47" s="161">
        <v>-242.45</v>
      </c>
      <c r="K47" s="162"/>
      <c r="L47" s="162"/>
      <c r="M47" s="162"/>
      <c r="N47" s="162"/>
      <c r="O47" s="162"/>
      <c r="P47" s="297"/>
      <c r="Q47" s="163"/>
      <c r="R47" s="155"/>
      <c r="S47" s="156">
        <f t="shared" si="10"/>
        <v>-242.45</v>
      </c>
      <c r="T47" s="197">
        <f t="shared" si="1"/>
        <v>7855.79</v>
      </c>
      <c r="Z47" t="s">
        <v>179</v>
      </c>
    </row>
    <row r="48" spans="1:26" x14ac:dyDescent="0.25">
      <c r="A48" s="287">
        <v>43074</v>
      </c>
      <c r="B48" s="144" t="s">
        <v>301</v>
      </c>
      <c r="C48" s="145">
        <v>477</v>
      </c>
      <c r="D48" s="146" t="s">
        <v>326</v>
      </c>
      <c r="E48" s="157" t="str">
        <f t="shared" si="5"/>
        <v/>
      </c>
      <c r="F48" s="158">
        <f t="shared" si="11"/>
        <v>-175</v>
      </c>
      <c r="G48" s="161"/>
      <c r="H48" s="162"/>
      <c r="I48" s="163"/>
      <c r="J48" s="161"/>
      <c r="K48" s="162"/>
      <c r="L48" s="162">
        <v>-175</v>
      </c>
      <c r="M48" s="162"/>
      <c r="N48" s="162"/>
      <c r="O48" s="162"/>
      <c r="P48" s="297"/>
      <c r="Q48" s="163"/>
      <c r="R48" s="155"/>
      <c r="S48" s="156">
        <f t="shared" si="10"/>
        <v>-175</v>
      </c>
      <c r="T48" s="197">
        <f t="shared" si="1"/>
        <v>7680.79</v>
      </c>
      <c r="Z48" t="s">
        <v>179</v>
      </c>
    </row>
    <row r="49" spans="1:26" x14ac:dyDescent="0.25">
      <c r="A49" s="287">
        <v>43083</v>
      </c>
      <c r="B49" s="144" t="s">
        <v>264</v>
      </c>
      <c r="C49" s="145">
        <v>478</v>
      </c>
      <c r="D49" s="146" t="s">
        <v>326</v>
      </c>
      <c r="E49" s="157" t="str">
        <f t="shared" si="5"/>
        <v/>
      </c>
      <c r="F49" s="158">
        <f t="shared" si="11"/>
        <v>-375</v>
      </c>
      <c r="G49" s="161"/>
      <c r="H49" s="162"/>
      <c r="I49" s="163"/>
      <c r="J49" s="161"/>
      <c r="K49" s="162"/>
      <c r="L49" s="162"/>
      <c r="M49" s="162">
        <v>-375</v>
      </c>
      <c r="N49" s="162"/>
      <c r="O49" s="162"/>
      <c r="P49" s="297"/>
      <c r="Q49" s="163"/>
      <c r="R49" s="155"/>
      <c r="S49" s="156">
        <f t="shared" si="10"/>
        <v>-375</v>
      </c>
      <c r="T49" s="197">
        <f t="shared" si="1"/>
        <v>7305.79</v>
      </c>
      <c r="Z49" t="s">
        <v>179</v>
      </c>
    </row>
    <row r="50" spans="1:26" x14ac:dyDescent="0.25">
      <c r="A50" s="287">
        <v>43097</v>
      </c>
      <c r="B50" s="144" t="s">
        <v>303</v>
      </c>
      <c r="C50" s="145" t="s">
        <v>156</v>
      </c>
      <c r="D50" s="146"/>
      <c r="E50" s="157" t="str">
        <f t="shared" si="5"/>
        <v/>
      </c>
      <c r="F50" s="158">
        <f t="shared" si="11"/>
        <v>-242.45</v>
      </c>
      <c r="G50" s="161"/>
      <c r="H50" s="162"/>
      <c r="I50" s="163"/>
      <c r="J50" s="161">
        <v>-242.45</v>
      </c>
      <c r="K50" s="162"/>
      <c r="L50" s="162"/>
      <c r="M50" s="162"/>
      <c r="N50" s="162"/>
      <c r="O50" s="162"/>
      <c r="P50" s="297"/>
      <c r="Q50" s="163"/>
      <c r="R50" s="155"/>
      <c r="S50" s="156">
        <f t="shared" si="10"/>
        <v>-242.45</v>
      </c>
      <c r="T50" s="197">
        <f t="shared" si="1"/>
        <v>7063.34</v>
      </c>
      <c r="Z50" t="s">
        <v>179</v>
      </c>
    </row>
    <row r="51" spans="1:26" x14ac:dyDescent="0.25">
      <c r="A51" s="287">
        <v>43116</v>
      </c>
      <c r="B51" s="144" t="s">
        <v>304</v>
      </c>
      <c r="C51" s="145">
        <v>479</v>
      </c>
      <c r="D51" s="146" t="s">
        <v>327</v>
      </c>
      <c r="E51" s="157" t="str">
        <f t="shared" si="5"/>
        <v/>
      </c>
      <c r="F51" s="158">
        <f t="shared" si="11"/>
        <v>-875</v>
      </c>
      <c r="G51" s="161"/>
      <c r="H51" s="162"/>
      <c r="I51" s="163"/>
      <c r="J51" s="161"/>
      <c r="K51" s="162"/>
      <c r="L51" s="162"/>
      <c r="M51" s="162"/>
      <c r="N51" s="162"/>
      <c r="O51" s="162">
        <v>-875</v>
      </c>
      <c r="P51" s="297"/>
      <c r="Q51" s="163"/>
      <c r="R51" s="155"/>
      <c r="S51" s="156">
        <f t="shared" si="10"/>
        <v>-875</v>
      </c>
      <c r="T51" s="197">
        <f t="shared" si="1"/>
        <v>6188.34</v>
      </c>
      <c r="Z51" t="s">
        <v>179</v>
      </c>
    </row>
    <row r="52" spans="1:26" x14ac:dyDescent="0.25">
      <c r="A52" s="287">
        <v>43116</v>
      </c>
      <c r="B52" s="144" t="s">
        <v>305</v>
      </c>
      <c r="C52" s="145">
        <v>480</v>
      </c>
      <c r="D52" s="146" t="s">
        <v>327</v>
      </c>
      <c r="E52" s="157" t="str">
        <f>IF(SUM($G52:$I52,R52)&gt;0,SUM($G52:$I52,$R52),"")</f>
        <v/>
      </c>
      <c r="F52" s="158">
        <f t="shared" si="11"/>
        <v>-413</v>
      </c>
      <c r="G52" s="161"/>
      <c r="H52" s="162"/>
      <c r="I52" s="163"/>
      <c r="J52" s="161"/>
      <c r="K52" s="162"/>
      <c r="L52" s="162"/>
      <c r="M52" s="162">
        <v>-413</v>
      </c>
      <c r="N52" s="162"/>
      <c r="O52" s="162"/>
      <c r="P52" s="297"/>
      <c r="Q52" s="163"/>
      <c r="R52" s="155"/>
      <c r="S52" s="156">
        <f t="shared" si="10"/>
        <v>-413</v>
      </c>
      <c r="T52" s="197">
        <f t="shared" si="1"/>
        <v>5775.34</v>
      </c>
      <c r="Z52" t="s">
        <v>179</v>
      </c>
    </row>
    <row r="53" spans="1:26" x14ac:dyDescent="0.25">
      <c r="A53" s="287">
        <v>43116</v>
      </c>
      <c r="B53" s="144" t="s">
        <v>306</v>
      </c>
      <c r="C53" s="145">
        <v>481</v>
      </c>
      <c r="D53" s="146" t="s">
        <v>327</v>
      </c>
      <c r="E53" s="157" t="str">
        <f t="shared" si="5"/>
        <v/>
      </c>
      <c r="F53" s="158">
        <f t="shared" si="11"/>
        <v>-14.64</v>
      </c>
      <c r="G53" s="161"/>
      <c r="H53" s="162"/>
      <c r="I53" s="163"/>
      <c r="J53" s="161">
        <v>-14.64</v>
      </c>
      <c r="K53" s="162"/>
      <c r="L53" s="162"/>
      <c r="M53" s="162"/>
      <c r="N53" s="162"/>
      <c r="O53" s="162"/>
      <c r="P53" s="297"/>
      <c r="Q53" s="163"/>
      <c r="R53" s="155"/>
      <c r="S53" s="156">
        <f t="shared" si="10"/>
        <v>-14.64</v>
      </c>
      <c r="T53" s="197">
        <f t="shared" si="1"/>
        <v>5760.7</v>
      </c>
      <c r="Z53" t="s">
        <v>179</v>
      </c>
    </row>
    <row r="54" spans="1:26" x14ac:dyDescent="0.25">
      <c r="A54" s="287">
        <v>43116</v>
      </c>
      <c r="B54" s="144" t="s">
        <v>307</v>
      </c>
      <c r="C54" s="145">
        <v>482</v>
      </c>
      <c r="D54" s="146" t="s">
        <v>327</v>
      </c>
      <c r="E54" s="157" t="str">
        <f t="shared" si="5"/>
        <v/>
      </c>
      <c r="F54" s="158">
        <f t="shared" si="11"/>
        <v>-175</v>
      </c>
      <c r="G54" s="161"/>
      <c r="H54" s="162"/>
      <c r="I54" s="163"/>
      <c r="J54" s="161"/>
      <c r="K54" s="162"/>
      <c r="L54" s="162">
        <v>-175</v>
      </c>
      <c r="M54" s="162"/>
      <c r="N54" s="162"/>
      <c r="O54" s="162"/>
      <c r="P54" s="297"/>
      <c r="Q54" s="163"/>
      <c r="R54" s="155"/>
      <c r="S54" s="156">
        <f t="shared" si="10"/>
        <v>-175</v>
      </c>
      <c r="T54" s="197">
        <f t="shared" si="1"/>
        <v>5585.7</v>
      </c>
      <c r="Z54" t="s">
        <v>179</v>
      </c>
    </row>
    <row r="55" spans="1:26" x14ac:dyDescent="0.25">
      <c r="A55" s="287">
        <v>43116</v>
      </c>
      <c r="B55" s="144" t="s">
        <v>310</v>
      </c>
      <c r="C55" s="145">
        <v>483</v>
      </c>
      <c r="D55" s="146" t="s">
        <v>327</v>
      </c>
      <c r="E55" s="157" t="str">
        <f t="shared" ref="E55" si="13">IF(SUM($G55:$I55,R55)&gt;0,SUM($G55:$I55,$R55),"")</f>
        <v/>
      </c>
      <c r="F55" s="158">
        <f t="shared" si="11"/>
        <v>-175</v>
      </c>
      <c r="G55" s="161"/>
      <c r="H55" s="162"/>
      <c r="I55" s="163"/>
      <c r="J55" s="161"/>
      <c r="K55" s="162"/>
      <c r="L55" s="162">
        <v>-175</v>
      </c>
      <c r="M55" s="162"/>
      <c r="N55" s="162"/>
      <c r="O55" s="162"/>
      <c r="P55" s="297"/>
      <c r="Q55" s="163"/>
      <c r="R55" s="155"/>
      <c r="S55" s="156">
        <f t="shared" si="10"/>
        <v>-175</v>
      </c>
      <c r="T55" s="197">
        <f t="shared" ref="T55:T58" si="14">IF(OR(S55&lt;&gt;0,I55&lt;&gt;0,U55&lt;&gt;0),T54+S55-U55-I55,T54)</f>
        <v>5410.7</v>
      </c>
      <c r="Z55" t="s">
        <v>179</v>
      </c>
    </row>
    <row r="56" spans="1:26" x14ac:dyDescent="0.25">
      <c r="A56" s="287">
        <v>43116</v>
      </c>
      <c r="B56" s="144" t="s">
        <v>269</v>
      </c>
      <c r="C56" s="145">
        <v>484</v>
      </c>
      <c r="D56" s="146" t="s">
        <v>327</v>
      </c>
      <c r="E56" s="157" t="str">
        <f t="shared" ref="E56:E61" si="15">IF(SUM($G56:$I56,R56)&gt;0,SUM($G56:$I56,$R56),"")</f>
        <v/>
      </c>
      <c r="F56" s="158">
        <f t="shared" si="11"/>
        <v>-253.38</v>
      </c>
      <c r="G56" s="161"/>
      <c r="H56" s="162"/>
      <c r="I56" s="163"/>
      <c r="J56" s="161"/>
      <c r="K56" s="162"/>
      <c r="L56" s="162"/>
      <c r="M56" s="162"/>
      <c r="N56" s="162">
        <v>-211.15</v>
      </c>
      <c r="O56" s="162"/>
      <c r="P56" s="297"/>
      <c r="Q56" s="163">
        <v>-42.23</v>
      </c>
      <c r="R56" s="155"/>
      <c r="S56" s="156">
        <f t="shared" si="10"/>
        <v>-253.38</v>
      </c>
      <c r="T56" s="197">
        <f t="shared" si="14"/>
        <v>5157.32</v>
      </c>
      <c r="Z56" t="s">
        <v>179</v>
      </c>
    </row>
    <row r="57" spans="1:26" ht="16.5" customHeight="1" x14ac:dyDescent="0.25">
      <c r="A57" s="287">
        <v>43128</v>
      </c>
      <c r="B57" s="144" t="s">
        <v>308</v>
      </c>
      <c r="C57" s="145" t="s">
        <v>156</v>
      </c>
      <c r="D57" s="146"/>
      <c r="E57" s="157" t="str">
        <f t="shared" si="15"/>
        <v/>
      </c>
      <c r="F57" s="158">
        <f t="shared" si="11"/>
        <v>-242.45</v>
      </c>
      <c r="G57" s="161"/>
      <c r="H57" s="162"/>
      <c r="I57" s="163"/>
      <c r="J57" s="161">
        <v>-242.45</v>
      </c>
      <c r="K57" s="162"/>
      <c r="L57" s="162"/>
      <c r="M57" s="162"/>
      <c r="N57" s="162"/>
      <c r="O57" s="162"/>
      <c r="P57" s="297"/>
      <c r="Q57" s="163"/>
      <c r="R57" s="155"/>
      <c r="S57" s="156">
        <f t="shared" si="10"/>
        <v>-242.45</v>
      </c>
      <c r="T57" s="197">
        <f t="shared" si="14"/>
        <v>4914.87</v>
      </c>
      <c r="Z57" t="s">
        <v>179</v>
      </c>
    </row>
    <row r="58" spans="1:26" x14ac:dyDescent="0.25">
      <c r="A58" s="287">
        <v>43159</v>
      </c>
      <c r="B58" s="144" t="s">
        <v>311</v>
      </c>
      <c r="C58" s="145" t="s">
        <v>156</v>
      </c>
      <c r="D58" s="146"/>
      <c r="E58" s="157" t="str">
        <f t="shared" si="15"/>
        <v/>
      </c>
      <c r="F58" s="158">
        <f t="shared" si="11"/>
        <v>-242.45</v>
      </c>
      <c r="G58" s="161"/>
      <c r="H58" s="162"/>
      <c r="I58" s="163"/>
      <c r="J58" s="161">
        <v>-242.45</v>
      </c>
      <c r="K58" s="162"/>
      <c r="L58" s="162"/>
      <c r="M58" s="162"/>
      <c r="N58" s="162"/>
      <c r="O58" s="162"/>
      <c r="P58" s="297"/>
      <c r="Q58" s="163"/>
      <c r="R58" s="155"/>
      <c r="S58" s="156">
        <f t="shared" si="10"/>
        <v>-242.45</v>
      </c>
      <c r="T58" s="197">
        <f t="shared" si="14"/>
        <v>4672.42</v>
      </c>
      <c r="Z58" t="s">
        <v>179</v>
      </c>
    </row>
    <row r="59" spans="1:26" x14ac:dyDescent="0.25">
      <c r="A59" s="287">
        <v>43171</v>
      </c>
      <c r="B59" s="144" t="s">
        <v>315</v>
      </c>
      <c r="C59" s="145"/>
      <c r="D59" s="146"/>
      <c r="E59" s="157">
        <f t="shared" si="15"/>
        <v>1415.32</v>
      </c>
      <c r="F59" s="158" t="str">
        <f t="shared" si="11"/>
        <v/>
      </c>
      <c r="G59" s="161"/>
      <c r="H59" s="162">
        <v>1415.32</v>
      </c>
      <c r="I59" s="163"/>
      <c r="J59" s="161"/>
      <c r="K59" s="162"/>
      <c r="L59" s="162"/>
      <c r="M59" s="162"/>
      <c r="N59" s="162"/>
      <c r="O59" s="162"/>
      <c r="P59" s="297"/>
      <c r="Q59" s="163"/>
      <c r="R59" s="155"/>
      <c r="S59" s="156">
        <f t="shared" ref="S59:S68" si="16">SUM(G59:I59,J59:R59)</f>
        <v>1415.32</v>
      </c>
      <c r="T59" s="197">
        <f t="shared" ref="T59:T68" si="17">IF(OR(S59&lt;&gt;0,I59&lt;&gt;0,U59&lt;&gt;0),T58+S59-U59-I59,T58)</f>
        <v>6087.74</v>
      </c>
      <c r="Z59" t="s">
        <v>179</v>
      </c>
    </row>
    <row r="60" spans="1:26" x14ac:dyDescent="0.25">
      <c r="A60" s="287">
        <v>43179</v>
      </c>
      <c r="B60" s="144" t="s">
        <v>312</v>
      </c>
      <c r="C60" s="145">
        <v>485</v>
      </c>
      <c r="D60" s="146" t="s">
        <v>328</v>
      </c>
      <c r="E60" s="157" t="str">
        <f t="shared" si="15"/>
        <v/>
      </c>
      <c r="F60" s="158">
        <f t="shared" si="11"/>
        <v>-236</v>
      </c>
      <c r="G60" s="161"/>
      <c r="H60" s="162"/>
      <c r="I60" s="163"/>
      <c r="J60" s="161"/>
      <c r="K60" s="162"/>
      <c r="L60" s="162"/>
      <c r="M60" s="162">
        <v>-236</v>
      </c>
      <c r="N60" s="162"/>
      <c r="O60" s="162"/>
      <c r="P60" s="297"/>
      <c r="Q60" s="163"/>
      <c r="R60" s="155"/>
      <c r="S60" s="156">
        <f t="shared" si="16"/>
        <v>-236</v>
      </c>
      <c r="T60" s="197">
        <f t="shared" si="17"/>
        <v>5851.74</v>
      </c>
      <c r="Z60" s="305" t="s">
        <v>179</v>
      </c>
    </row>
    <row r="61" spans="1:26" x14ac:dyDescent="0.25">
      <c r="A61" s="287">
        <v>43179</v>
      </c>
      <c r="B61" s="144" t="s">
        <v>313</v>
      </c>
      <c r="C61" s="145">
        <v>486</v>
      </c>
      <c r="D61" s="146" t="s">
        <v>328</v>
      </c>
      <c r="E61" s="157" t="str">
        <f t="shared" si="15"/>
        <v/>
      </c>
      <c r="F61" s="158">
        <f t="shared" si="11"/>
        <v>-375</v>
      </c>
      <c r="G61" s="161"/>
      <c r="H61" s="162"/>
      <c r="I61" s="163"/>
      <c r="J61" s="161"/>
      <c r="K61" s="162">
        <v>-300</v>
      </c>
      <c r="L61" s="162"/>
      <c r="M61" s="162"/>
      <c r="N61" s="162"/>
      <c r="O61" s="162">
        <v>-75</v>
      </c>
      <c r="P61" s="297"/>
      <c r="Q61" s="163"/>
      <c r="R61" s="155"/>
      <c r="S61" s="156">
        <f t="shared" si="16"/>
        <v>-375</v>
      </c>
      <c r="T61" s="197">
        <f t="shared" si="17"/>
        <v>5476.74</v>
      </c>
      <c r="Z61" s="305" t="s">
        <v>179</v>
      </c>
    </row>
    <row r="62" spans="1:26" x14ac:dyDescent="0.25">
      <c r="A62" s="287">
        <v>43179</v>
      </c>
      <c r="B62" s="144" t="s">
        <v>267</v>
      </c>
      <c r="C62" s="145">
        <v>487</v>
      </c>
      <c r="D62" s="146" t="s">
        <v>328</v>
      </c>
      <c r="E62" s="157" t="str">
        <f t="shared" ref="E62:E68" si="18">IF(SUM($G62:$I62,R62)&gt;0,SUM($G62:$I62,$R62),"")</f>
        <v/>
      </c>
      <c r="F62" s="158">
        <f t="shared" si="11"/>
        <v>-40</v>
      </c>
      <c r="G62" s="161"/>
      <c r="H62" s="162"/>
      <c r="I62" s="163"/>
      <c r="J62" s="161"/>
      <c r="K62" s="162">
        <v>-40</v>
      </c>
      <c r="L62" s="162"/>
      <c r="M62" s="162"/>
      <c r="N62" s="162"/>
      <c r="O62" s="162"/>
      <c r="P62" s="297"/>
      <c r="Q62" s="163"/>
      <c r="R62" s="155"/>
      <c r="S62" s="156">
        <f t="shared" si="16"/>
        <v>-40</v>
      </c>
      <c r="T62" s="197">
        <f t="shared" si="17"/>
        <v>5436.74</v>
      </c>
      <c r="Z62" s="305" t="s">
        <v>179</v>
      </c>
    </row>
    <row r="63" spans="1:26" x14ac:dyDescent="0.25">
      <c r="A63" s="287">
        <v>43179</v>
      </c>
      <c r="B63" s="144" t="s">
        <v>268</v>
      </c>
      <c r="C63" s="145">
        <v>489</v>
      </c>
      <c r="D63" s="146" t="s">
        <v>328</v>
      </c>
      <c r="E63" s="157" t="str">
        <f t="shared" si="18"/>
        <v/>
      </c>
      <c r="F63" s="158">
        <f t="shared" si="11"/>
        <v>-120</v>
      </c>
      <c r="G63" s="161"/>
      <c r="H63" s="162"/>
      <c r="I63" s="163"/>
      <c r="J63" s="161"/>
      <c r="K63" s="162">
        <v>-120</v>
      </c>
      <c r="L63" s="162"/>
      <c r="M63" s="162"/>
      <c r="N63" s="162"/>
      <c r="O63" s="162"/>
      <c r="P63" s="297"/>
      <c r="Q63" s="163"/>
      <c r="R63" s="155"/>
      <c r="S63" s="156">
        <f t="shared" si="16"/>
        <v>-120</v>
      </c>
      <c r="T63" s="197">
        <f t="shared" si="17"/>
        <v>5316.74</v>
      </c>
      <c r="Z63" s="306" t="s">
        <v>179</v>
      </c>
    </row>
    <row r="64" spans="1:26" x14ac:dyDescent="0.25">
      <c r="A64" s="287">
        <v>43179</v>
      </c>
      <c r="B64" s="144" t="s">
        <v>314</v>
      </c>
      <c r="C64" s="145">
        <v>490</v>
      </c>
      <c r="D64" s="146" t="s">
        <v>328</v>
      </c>
      <c r="E64" s="157" t="str">
        <f t="shared" si="18"/>
        <v/>
      </c>
      <c r="F64" s="158">
        <f t="shared" si="11"/>
        <v>-478.85</v>
      </c>
      <c r="G64" s="161"/>
      <c r="H64" s="162"/>
      <c r="I64" s="163"/>
      <c r="J64" s="161">
        <v>-4.88</v>
      </c>
      <c r="K64" s="162">
        <v>-8</v>
      </c>
      <c r="L64" s="162"/>
      <c r="M64" s="162"/>
      <c r="N64" s="162"/>
      <c r="O64" s="162"/>
      <c r="P64" s="297">
        <v>-388.31</v>
      </c>
      <c r="Q64" s="163">
        <v>-77.66</v>
      </c>
      <c r="R64" s="155"/>
      <c r="S64" s="156">
        <f t="shared" si="16"/>
        <v>-478.85</v>
      </c>
      <c r="T64" s="197">
        <f t="shared" si="17"/>
        <v>4837.8899999999994</v>
      </c>
      <c r="Z64" s="305" t="s">
        <v>179</v>
      </c>
    </row>
    <row r="65" spans="1:26" x14ac:dyDescent="0.25">
      <c r="A65" s="287">
        <v>43179</v>
      </c>
      <c r="B65" s="144" t="s">
        <v>184</v>
      </c>
      <c r="C65" s="145">
        <v>492</v>
      </c>
      <c r="D65" s="146" t="s">
        <v>328</v>
      </c>
      <c r="E65" s="157" t="str">
        <f t="shared" si="18"/>
        <v/>
      </c>
      <c r="F65" s="158">
        <f t="shared" si="11"/>
        <v>-352.29999999999995</v>
      </c>
      <c r="G65" s="161"/>
      <c r="H65" s="162"/>
      <c r="I65" s="163"/>
      <c r="J65" s="161"/>
      <c r="K65" s="162">
        <v>-293.58</v>
      </c>
      <c r="L65" s="162"/>
      <c r="M65" s="162"/>
      <c r="N65" s="162"/>
      <c r="O65" s="162"/>
      <c r="P65" s="297"/>
      <c r="Q65" s="163">
        <v>-58.72</v>
      </c>
      <c r="R65" s="155"/>
      <c r="S65" s="156">
        <f t="shared" si="16"/>
        <v>-352.29999999999995</v>
      </c>
      <c r="T65" s="197">
        <f t="shared" si="17"/>
        <v>4485.5899999999992</v>
      </c>
      <c r="Z65" s="305" t="s">
        <v>179</v>
      </c>
    </row>
    <row r="66" spans="1:26" x14ac:dyDescent="0.25">
      <c r="A66" s="287">
        <v>43179</v>
      </c>
      <c r="B66" s="144" t="s">
        <v>212</v>
      </c>
      <c r="C66" s="145">
        <v>493</v>
      </c>
      <c r="D66" s="146" t="s">
        <v>328</v>
      </c>
      <c r="E66" s="157" t="str">
        <f t="shared" si="18"/>
        <v/>
      </c>
      <c r="F66" s="158">
        <f t="shared" si="11"/>
        <v>-35</v>
      </c>
      <c r="G66" s="161"/>
      <c r="H66" s="162"/>
      <c r="I66" s="163"/>
      <c r="J66" s="161"/>
      <c r="K66" s="162">
        <v>-35</v>
      </c>
      <c r="L66" s="162"/>
      <c r="M66" s="162"/>
      <c r="N66" s="162"/>
      <c r="O66" s="162"/>
      <c r="P66" s="297"/>
      <c r="Q66" s="163"/>
      <c r="R66" s="155"/>
      <c r="S66" s="156">
        <f t="shared" si="16"/>
        <v>-35</v>
      </c>
      <c r="T66" s="197">
        <f t="shared" si="17"/>
        <v>4450.5899999999992</v>
      </c>
      <c r="Z66" s="305" t="s">
        <v>179</v>
      </c>
    </row>
    <row r="67" spans="1:26" x14ac:dyDescent="0.25">
      <c r="A67" s="287">
        <v>43179</v>
      </c>
      <c r="B67" s="144" t="s">
        <v>318</v>
      </c>
      <c r="C67" s="145">
        <v>399</v>
      </c>
      <c r="D67" s="146"/>
      <c r="E67" s="157">
        <f t="shared" si="18"/>
        <v>510</v>
      </c>
      <c r="F67" s="158" t="str">
        <f t="shared" si="11"/>
        <v/>
      </c>
      <c r="G67" s="161"/>
      <c r="H67" s="162">
        <v>510</v>
      </c>
      <c r="I67" s="163"/>
      <c r="J67" s="161"/>
      <c r="K67" s="162"/>
      <c r="L67" s="162"/>
      <c r="M67" s="162"/>
      <c r="N67" s="162"/>
      <c r="O67" s="162"/>
      <c r="P67" s="297"/>
      <c r="Q67" s="163"/>
      <c r="R67" s="155"/>
      <c r="S67" s="156">
        <f t="shared" si="16"/>
        <v>510</v>
      </c>
      <c r="T67" s="197">
        <f t="shared" si="17"/>
        <v>4960.5899999999992</v>
      </c>
      <c r="Z67" t="s">
        <v>309</v>
      </c>
    </row>
    <row r="68" spans="1:26" ht="15.75" thickBot="1" x14ac:dyDescent="0.3">
      <c r="A68" s="290">
        <v>43187</v>
      </c>
      <c r="B68" s="168" t="s">
        <v>319</v>
      </c>
      <c r="C68" s="169" t="s">
        <v>156</v>
      </c>
      <c r="D68" s="170"/>
      <c r="E68" s="157" t="str">
        <f t="shared" si="18"/>
        <v/>
      </c>
      <c r="F68" s="158">
        <f t="shared" si="11"/>
        <v>-247.33</v>
      </c>
      <c r="G68" s="159"/>
      <c r="H68" s="150"/>
      <c r="I68" s="160"/>
      <c r="J68" s="152">
        <v>-247.33</v>
      </c>
      <c r="K68" s="153"/>
      <c r="L68" s="153"/>
      <c r="M68" s="153"/>
      <c r="N68" s="153"/>
      <c r="O68" s="291"/>
      <c r="P68" s="296"/>
      <c r="Q68" s="154"/>
      <c r="R68" s="171"/>
      <c r="S68" s="156">
        <f t="shared" si="16"/>
        <v>-247.33</v>
      </c>
      <c r="T68" s="197">
        <f t="shared" si="17"/>
        <v>4713.2599999999993</v>
      </c>
      <c r="Z68" t="s">
        <v>179</v>
      </c>
    </row>
    <row r="69" spans="1:26" ht="15.75" thickBot="1" x14ac:dyDescent="0.3">
      <c r="A69" s="172"/>
      <c r="B69" s="173" t="s">
        <v>23</v>
      </c>
      <c r="C69" s="174"/>
      <c r="D69" s="175"/>
      <c r="E69" s="176">
        <f t="shared" ref="E69:S69" si="19">SUM(E6:E68)</f>
        <v>12553.8</v>
      </c>
      <c r="F69" s="176">
        <f t="shared" si="19"/>
        <v>-14296.76</v>
      </c>
      <c r="G69" s="177">
        <f t="shared" si="19"/>
        <v>6900</v>
      </c>
      <c r="H69" s="178">
        <f t="shared" si="19"/>
        <v>5490.04</v>
      </c>
      <c r="I69" s="176">
        <f t="shared" si="19"/>
        <v>0</v>
      </c>
      <c r="J69" s="177">
        <f t="shared" si="19"/>
        <v>-2963.0799999999995</v>
      </c>
      <c r="K69" s="178">
        <f t="shared" si="19"/>
        <v>-2817.42</v>
      </c>
      <c r="L69" s="178">
        <f t="shared" si="19"/>
        <v>-525</v>
      </c>
      <c r="M69" s="178">
        <f t="shared" si="19"/>
        <v>-2412.4</v>
      </c>
      <c r="N69" s="178">
        <f t="shared" si="19"/>
        <v>-1388.7400000000002</v>
      </c>
      <c r="O69" s="178">
        <f t="shared" si="19"/>
        <v>-3248.03</v>
      </c>
      <c r="P69" s="178">
        <f t="shared" si="19"/>
        <v>-388.31</v>
      </c>
      <c r="Q69" s="176">
        <f t="shared" si="19"/>
        <v>-553.78000000000009</v>
      </c>
      <c r="R69" s="178">
        <f t="shared" si="19"/>
        <v>163.76</v>
      </c>
      <c r="S69" s="178">
        <f t="shared" si="19"/>
        <v>-1742.9599999999998</v>
      </c>
      <c r="T69" s="198"/>
    </row>
    <row r="70" spans="1:26" ht="15.75" thickBot="1" x14ac:dyDescent="0.3">
      <c r="A70" s="179"/>
      <c r="B70" s="180"/>
      <c r="C70" s="181"/>
      <c r="D70" s="182"/>
      <c r="E70" s="183"/>
      <c r="F70" s="183"/>
      <c r="G70" s="183"/>
      <c r="H70" s="183"/>
      <c r="I70" s="183"/>
      <c r="J70" s="183"/>
      <c r="K70" s="183"/>
      <c r="L70" s="183"/>
      <c r="M70" s="183"/>
      <c r="N70" s="183"/>
      <c r="O70" s="183"/>
      <c r="P70" s="183"/>
      <c r="Q70" s="184" t="s">
        <v>25</v>
      </c>
      <c r="R70" s="184"/>
      <c r="S70" s="184"/>
      <c r="T70" s="185">
        <f>T68</f>
        <v>4713.2599999999993</v>
      </c>
    </row>
    <row r="71" spans="1:26" ht="15.75" thickBot="1" x14ac:dyDescent="0.3">
      <c r="A71" s="179"/>
      <c r="B71" s="180" t="s">
        <v>26</v>
      </c>
      <c r="C71" s="181">
        <f>T4</f>
        <v>6456.22</v>
      </c>
      <c r="D71" s="182"/>
      <c r="E71" s="180"/>
      <c r="F71" s="183"/>
      <c r="G71" s="180" t="s">
        <v>27</v>
      </c>
      <c r="H71" s="180"/>
      <c r="I71" s="186">
        <f>E69</f>
        <v>12553.8</v>
      </c>
      <c r="J71" s="183"/>
      <c r="K71" s="183"/>
      <c r="L71" s="183"/>
      <c r="M71" s="183"/>
      <c r="N71" s="183"/>
      <c r="O71" s="183"/>
      <c r="P71" s="183"/>
      <c r="Q71" s="184" t="s">
        <v>28</v>
      </c>
      <c r="R71" s="9"/>
      <c r="S71" s="187"/>
      <c r="T71" s="188">
        <f>V46</f>
        <v>0</v>
      </c>
    </row>
    <row r="72" spans="1:26" ht="15.75" thickBot="1" x14ac:dyDescent="0.3">
      <c r="A72" s="189"/>
      <c r="B72" s="180"/>
      <c r="C72" s="181"/>
      <c r="D72" s="18"/>
      <c r="E72" s="190"/>
      <c r="F72" s="183"/>
      <c r="G72" s="180" t="s">
        <v>29</v>
      </c>
      <c r="H72" s="180"/>
      <c r="I72" s="183">
        <f>I69</f>
        <v>0</v>
      </c>
      <c r="J72" s="183"/>
      <c r="K72" s="183"/>
      <c r="L72" s="183"/>
      <c r="M72" s="183"/>
      <c r="N72" s="183"/>
      <c r="O72" s="183"/>
      <c r="P72" s="183"/>
      <c r="Q72" s="191" t="s">
        <v>30</v>
      </c>
      <c r="R72" s="180"/>
      <c r="S72" s="183"/>
      <c r="T72" s="192">
        <f>SUM(T70+T71)</f>
        <v>4713.2599999999993</v>
      </c>
      <c r="Z72" s="277"/>
    </row>
    <row r="73" spans="1:26" ht="15.75" thickBot="1" x14ac:dyDescent="0.3">
      <c r="A73" s="179"/>
      <c r="B73" s="180"/>
      <c r="C73" s="181"/>
      <c r="D73" s="18"/>
      <c r="E73" s="190"/>
      <c r="F73" s="183"/>
      <c r="G73" s="180" t="s">
        <v>31</v>
      </c>
      <c r="H73" s="180"/>
      <c r="I73" s="193">
        <f>+SUM(E69+I72)</f>
        <v>12553.8</v>
      </c>
      <c r="J73" s="183"/>
      <c r="K73" s="183"/>
      <c r="L73" s="183" t="s">
        <v>32</v>
      </c>
      <c r="M73" s="183"/>
      <c r="N73" s="194">
        <f>SUM(J69:Q69)</f>
        <v>-14296.76</v>
      </c>
      <c r="O73" s="183"/>
      <c r="P73" s="183"/>
      <c r="Q73" s="183"/>
      <c r="R73" s="180" t="s">
        <v>33</v>
      </c>
      <c r="S73" s="194">
        <f>IF(ROUND(I73+SUM(J6:Q68),2)&lt;&gt;ROUND(S69,2),"Check!",I73+SUM(J6:Q68))</f>
        <v>-1742.9600000000009</v>
      </c>
      <c r="T73" s="180"/>
    </row>
    <row r="74" spans="1:26" x14ac:dyDescent="0.25">
      <c r="A74" s="179"/>
      <c r="B74" s="3" t="s">
        <v>24</v>
      </c>
      <c r="C74" s="181"/>
      <c r="D74" s="292"/>
      <c r="E74" s="180"/>
      <c r="F74" s="183"/>
      <c r="G74" s="180"/>
      <c r="H74" s="180"/>
      <c r="I74" s="180"/>
      <c r="J74" s="183"/>
      <c r="K74" s="183"/>
      <c r="L74" s="183"/>
      <c r="M74" s="183"/>
      <c r="N74" s="183"/>
      <c r="O74" s="183"/>
      <c r="P74" s="183"/>
      <c r="Q74" s="183"/>
      <c r="R74" s="180"/>
      <c r="S74" s="183"/>
      <c r="T74" s="180"/>
    </row>
    <row r="75" spans="1:26" x14ac:dyDescent="0.25">
      <c r="A75" s="293"/>
      <c r="B75" s="3"/>
      <c r="C75" s="181"/>
      <c r="D75" s="292"/>
      <c r="E75" s="180"/>
      <c r="F75" s="8" t="s">
        <v>34</v>
      </c>
      <c r="G75" s="8"/>
      <c r="H75" s="8"/>
      <c r="I75" s="199">
        <f>SUM(C71+I73+N73)</f>
        <v>4713.26</v>
      </c>
      <c r="J75" s="8" t="s">
        <v>35</v>
      </c>
      <c r="K75" s="8"/>
      <c r="L75" s="8"/>
      <c r="M75" s="8"/>
      <c r="N75" s="294"/>
      <c r="O75" s="8"/>
      <c r="P75" s="8"/>
      <c r="Q75" s="8"/>
      <c r="R75" s="8" t="s">
        <v>36</v>
      </c>
      <c r="S75" s="8"/>
      <c r="T75" s="6">
        <f>T72-I75</f>
        <v>0</v>
      </c>
    </row>
    <row r="76" spans="1:26" x14ac:dyDescent="0.25">
      <c r="A76" s="132"/>
      <c r="B76" s="122"/>
      <c r="C76" s="123"/>
      <c r="D76" s="124"/>
      <c r="E76" s="122"/>
      <c r="F76" s="128"/>
      <c r="G76" s="128"/>
      <c r="H76" s="128"/>
      <c r="I76" s="128"/>
      <c r="J76" s="128"/>
      <c r="K76" s="128"/>
      <c r="L76" s="128"/>
      <c r="M76" s="128"/>
      <c r="N76" s="120">
        <f>SUM(K69:Q69)</f>
        <v>-11333.68</v>
      </c>
      <c r="O76" s="128"/>
      <c r="P76" s="128"/>
      <c r="Q76" s="128"/>
      <c r="R76" s="128"/>
      <c r="S76" s="128"/>
      <c r="T76" s="128"/>
    </row>
    <row r="77" spans="1:26" x14ac:dyDescent="0.25">
      <c r="A77" s="108"/>
      <c r="B77" s="108"/>
      <c r="C77" s="108"/>
      <c r="E77" s="108"/>
      <c r="F77" s="108"/>
      <c r="G77" s="108"/>
      <c r="H77" s="108"/>
      <c r="I77" s="281">
        <f>G69+H69</f>
        <v>12390.04</v>
      </c>
      <c r="J77" s="108"/>
      <c r="K77" s="108"/>
      <c r="L77" s="108"/>
      <c r="M77" s="108"/>
      <c r="N77" s="108"/>
      <c r="O77" s="108"/>
      <c r="P77" s="108"/>
      <c r="Q77" s="108"/>
      <c r="R77" s="108"/>
      <c r="S77" s="281"/>
      <c r="T77" s="108"/>
    </row>
  </sheetData>
  <pageMargins left="0.23622047244094491" right="0" top="0.19685039370078741" bottom="0" header="0" footer="0"/>
  <pageSetup paperSize="9" scale="48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1">
    <pageSetUpPr fitToPage="1"/>
  </sheetPr>
  <dimension ref="A1:Z64"/>
  <sheetViews>
    <sheetView zoomScale="80" zoomScaleNormal="80" workbookViewId="0"/>
  </sheetViews>
  <sheetFormatPr defaultRowHeight="15" x14ac:dyDescent="0.25"/>
  <cols>
    <col min="1" max="1" width="10.42578125" bestFit="1" customWidth="1"/>
    <col min="2" max="2" width="45.28515625" customWidth="1"/>
    <col min="3" max="3" width="11.42578125" bestFit="1" customWidth="1"/>
    <col min="4" max="4" width="9.140625" style="108" customWidth="1"/>
    <col min="5" max="5" width="12.7109375" bestFit="1" customWidth="1"/>
    <col min="6" max="6" width="13.28515625" customWidth="1"/>
    <col min="7" max="7" width="11.28515625" customWidth="1"/>
    <col min="8" max="8" width="11.42578125" bestFit="1" customWidth="1"/>
    <col min="9" max="9" width="12.7109375" customWidth="1"/>
    <col min="10" max="10" width="11.42578125" customWidth="1"/>
    <col min="11" max="11" width="11.42578125" bestFit="1" customWidth="1"/>
    <col min="12" max="12" width="11.7109375" customWidth="1"/>
    <col min="13" max="13" width="13.5703125" customWidth="1"/>
    <col min="14" max="14" width="13.28515625" customWidth="1"/>
    <col min="15" max="15" width="13.42578125" customWidth="1"/>
    <col min="16" max="16" width="9.140625" customWidth="1"/>
    <col min="17" max="17" width="11.42578125" customWidth="1"/>
    <col min="18" max="18" width="12.140625" bestFit="1" customWidth="1"/>
    <col min="19" max="19" width="14.5703125" bestFit="1" customWidth="1"/>
    <col min="20" max="23" width="9.140625" hidden="1" customWidth="1"/>
    <col min="24" max="24" width="0" hidden="1" customWidth="1"/>
    <col min="25" max="25" width="9.85546875" bestFit="1" customWidth="1"/>
  </cols>
  <sheetData>
    <row r="1" spans="1:26" ht="18.75" x14ac:dyDescent="0.3">
      <c r="A1" s="133" t="s">
        <v>99</v>
      </c>
      <c r="B1" s="133"/>
      <c r="C1" s="133"/>
      <c r="D1" s="282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</row>
    <row r="2" spans="1:26" ht="18.75" x14ac:dyDescent="0.3">
      <c r="A2" s="133" t="s">
        <v>257</v>
      </c>
      <c r="B2" s="133"/>
      <c r="C2" s="133"/>
      <c r="D2" s="282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 t="s">
        <v>335</v>
      </c>
      <c r="R2" s="133" t="s">
        <v>334</v>
      </c>
      <c r="S2" s="303">
        <v>5629.46</v>
      </c>
    </row>
    <row r="3" spans="1:26" ht="18" x14ac:dyDescent="0.4">
      <c r="R3" s="299" t="s">
        <v>331</v>
      </c>
      <c r="S3" s="304">
        <v>39.58</v>
      </c>
    </row>
    <row r="4" spans="1:26" ht="16.5" thickBot="1" x14ac:dyDescent="0.3">
      <c r="R4" s="299"/>
      <c r="S4" s="300">
        <f>SUM(S2:S3)</f>
        <v>5669.04</v>
      </c>
    </row>
    <row r="5" spans="1:26" ht="46.5" thickBot="1" x14ac:dyDescent="0.3">
      <c r="A5" s="202" t="s">
        <v>3</v>
      </c>
      <c r="B5" s="203" t="s">
        <v>4</v>
      </c>
      <c r="C5" s="204" t="s">
        <v>5</v>
      </c>
      <c r="D5" s="283" t="s">
        <v>73</v>
      </c>
      <c r="E5" s="206" t="s">
        <v>6</v>
      </c>
      <c r="F5" s="207" t="s">
        <v>7</v>
      </c>
      <c r="G5" s="208" t="s">
        <v>8</v>
      </c>
      <c r="H5" s="204" t="s">
        <v>9</v>
      </c>
      <c r="I5" s="209" t="s">
        <v>10</v>
      </c>
      <c r="J5" s="208" t="s">
        <v>11</v>
      </c>
      <c r="K5" s="204" t="s">
        <v>12</v>
      </c>
      <c r="L5" s="204" t="s">
        <v>13</v>
      </c>
      <c r="M5" s="204" t="s">
        <v>218</v>
      </c>
      <c r="N5" s="204" t="s">
        <v>14</v>
      </c>
      <c r="O5" s="204" t="s">
        <v>204</v>
      </c>
      <c r="P5" s="210" t="s">
        <v>15</v>
      </c>
      <c r="Q5" s="211" t="s">
        <v>127</v>
      </c>
      <c r="R5" s="204" t="s">
        <v>17</v>
      </c>
      <c r="S5" s="212" t="s">
        <v>18</v>
      </c>
      <c r="X5" s="275" t="s">
        <v>178</v>
      </c>
      <c r="Y5" t="s">
        <v>194</v>
      </c>
    </row>
    <row r="6" spans="1:26" ht="15.75" x14ac:dyDescent="0.25">
      <c r="A6" s="213"/>
      <c r="B6" s="144" t="s">
        <v>22</v>
      </c>
      <c r="C6" s="215"/>
      <c r="D6" s="98"/>
      <c r="E6" s="217"/>
      <c r="F6" s="276"/>
      <c r="G6" s="219"/>
      <c r="H6" s="220"/>
      <c r="I6" s="221"/>
      <c r="J6" s="222"/>
      <c r="K6" s="223"/>
      <c r="L6" s="223"/>
      <c r="M6" s="223"/>
      <c r="N6" s="223"/>
      <c r="O6" s="278"/>
      <c r="P6" s="224"/>
      <c r="Q6" s="225"/>
      <c r="R6" s="226">
        <f>SUM(G6:I6,J6:Q6)</f>
        <v>0</v>
      </c>
      <c r="S6" s="227">
        <f>5629.46+39.58</f>
        <v>5669.04</v>
      </c>
    </row>
    <row r="7" spans="1:26" ht="15.75" x14ac:dyDescent="0.25">
      <c r="A7" s="213">
        <v>42475</v>
      </c>
      <c r="B7" s="144" t="s">
        <v>216</v>
      </c>
      <c r="C7" s="215"/>
      <c r="D7" s="98"/>
      <c r="E7" s="228">
        <f>IF(SUM($G7:$I7,Q7)&gt;0,SUM($G7:$I7,$Q7),"")</f>
        <v>553.5</v>
      </c>
      <c r="F7" s="229" t="str">
        <f t="shared" ref="F7:F14" si="0">IF(SUM($J7:$P7)*-1&gt;0,SUM($J7:$P7),"")</f>
        <v/>
      </c>
      <c r="G7" s="219"/>
      <c r="H7" s="220">
        <v>553.5</v>
      </c>
      <c r="I7" s="221"/>
      <c r="J7" s="222"/>
      <c r="K7" s="223"/>
      <c r="L7" s="223"/>
      <c r="M7" s="223"/>
      <c r="N7" s="223"/>
      <c r="O7" s="223"/>
      <c r="P7" s="224"/>
      <c r="Q7" s="225"/>
      <c r="R7" s="226">
        <f>SUM(G7:I7,J7:Q7)</f>
        <v>553.5</v>
      </c>
      <c r="S7" s="235">
        <f>IF(OR(R7&lt;&gt;0,I7&lt;&gt;0,T7&lt;&gt;0),S6+R7-T7-I7,S6)</f>
        <v>6222.54</v>
      </c>
      <c r="Y7" t="s">
        <v>179</v>
      </c>
    </row>
    <row r="8" spans="1:26" ht="15.75" x14ac:dyDescent="0.25">
      <c r="A8" s="213">
        <v>42479</v>
      </c>
      <c r="B8" s="144" t="s">
        <v>8</v>
      </c>
      <c r="C8" s="215"/>
      <c r="D8" s="98"/>
      <c r="E8" s="228">
        <f>IF(SUM($G8:$I8,Q8)&gt;0,SUM($G8:$I8,$Q8),"")</f>
        <v>3000</v>
      </c>
      <c r="F8" s="229"/>
      <c r="G8" s="219">
        <v>3000</v>
      </c>
      <c r="H8" s="220"/>
      <c r="I8" s="221"/>
      <c r="J8" s="222"/>
      <c r="K8" s="223"/>
      <c r="L8" s="223"/>
      <c r="M8" s="223"/>
      <c r="N8" s="223"/>
      <c r="O8" s="223"/>
      <c r="P8" s="224"/>
      <c r="Q8" s="225"/>
      <c r="R8" s="226">
        <f t="shared" ref="R8:R30" si="1">SUM(G8:I8,J8:Q8)</f>
        <v>3000</v>
      </c>
      <c r="S8" s="235">
        <f t="shared" ref="S8:S30" si="2">IF(OR(R8&lt;&gt;0,I8&lt;&gt;0,T8&lt;&gt;0),S7+R8-T8-I8,S7)</f>
        <v>9222.5400000000009</v>
      </c>
      <c r="Y8" t="s">
        <v>179</v>
      </c>
    </row>
    <row r="9" spans="1:26" ht="15.75" x14ac:dyDescent="0.25">
      <c r="A9" s="213">
        <v>42488</v>
      </c>
      <c r="B9" s="144" t="s">
        <v>217</v>
      </c>
      <c r="C9" s="215"/>
      <c r="D9" s="98"/>
      <c r="E9" s="228" t="str">
        <f>IF(SUM($G9:$I9,Q9)&gt;0,SUM($G9:$I9,$Q9),"")</f>
        <v/>
      </c>
      <c r="F9" s="229">
        <f t="shared" si="0"/>
        <v>-242.45</v>
      </c>
      <c r="G9" s="230"/>
      <c r="H9" s="220"/>
      <c r="I9" s="231"/>
      <c r="J9" s="232">
        <v>-242.45</v>
      </c>
      <c r="K9" s="233"/>
      <c r="L9" s="233"/>
      <c r="M9" s="233"/>
      <c r="N9" s="233"/>
      <c r="O9" s="233"/>
      <c r="P9" s="234"/>
      <c r="Q9" s="225"/>
      <c r="R9" s="226">
        <f t="shared" si="1"/>
        <v>-242.45</v>
      </c>
      <c r="S9" s="235">
        <f t="shared" si="2"/>
        <v>8980.09</v>
      </c>
      <c r="Y9" t="s">
        <v>179</v>
      </c>
    </row>
    <row r="10" spans="1:26" ht="15.75" x14ac:dyDescent="0.25">
      <c r="A10" s="213">
        <v>42500</v>
      </c>
      <c r="B10" s="144" t="s">
        <v>216</v>
      </c>
      <c r="C10" s="215"/>
      <c r="D10" s="98"/>
      <c r="E10" s="228">
        <f t="shared" ref="E10:E24" si="3">IF(SUM($G10:$I10,Q10)&gt;0,SUM($G10:$I10,$Q10),"")</f>
        <v>2065</v>
      </c>
      <c r="F10" s="229" t="str">
        <f t="shared" si="0"/>
        <v/>
      </c>
      <c r="G10" s="232"/>
      <c r="H10" s="233">
        <v>2065</v>
      </c>
      <c r="I10" s="234"/>
      <c r="J10" s="232"/>
      <c r="K10" s="233"/>
      <c r="L10" s="233"/>
      <c r="M10" s="233"/>
      <c r="N10" s="233"/>
      <c r="O10" s="233"/>
      <c r="P10" s="234"/>
      <c r="Q10" s="236"/>
      <c r="R10" s="226">
        <f t="shared" si="1"/>
        <v>2065</v>
      </c>
      <c r="S10" s="235">
        <f t="shared" si="2"/>
        <v>11045.09</v>
      </c>
      <c r="Y10" t="s">
        <v>179</v>
      </c>
    </row>
    <row r="11" spans="1:26" ht="15.75" x14ac:dyDescent="0.25">
      <c r="A11" s="213">
        <v>42500</v>
      </c>
      <c r="B11" s="144" t="s">
        <v>219</v>
      </c>
      <c r="C11" s="215">
        <v>419</v>
      </c>
      <c r="D11" s="98" t="s">
        <v>258</v>
      </c>
      <c r="E11" s="228" t="str">
        <f t="shared" si="3"/>
        <v/>
      </c>
      <c r="F11" s="229">
        <f t="shared" si="0"/>
        <v>-1941.25</v>
      </c>
      <c r="G11" s="232"/>
      <c r="H11" s="233"/>
      <c r="I11" s="234"/>
      <c r="J11" s="232"/>
      <c r="K11" s="233"/>
      <c r="L11" s="233"/>
      <c r="M11" s="233"/>
      <c r="N11" s="233"/>
      <c r="O11" s="233">
        <v>-1941.25</v>
      </c>
      <c r="P11" s="234"/>
      <c r="Q11" s="225"/>
      <c r="R11" s="226">
        <f t="shared" si="1"/>
        <v>-1941.25</v>
      </c>
      <c r="S11" s="235">
        <f t="shared" si="2"/>
        <v>9103.84</v>
      </c>
      <c r="Y11" t="s">
        <v>179</v>
      </c>
    </row>
    <row r="12" spans="1:26" ht="15.75" x14ac:dyDescent="0.25">
      <c r="A12" s="213">
        <v>42500</v>
      </c>
      <c r="B12" s="144" t="s">
        <v>220</v>
      </c>
      <c r="C12" s="215">
        <v>420</v>
      </c>
      <c r="D12" s="98" t="s">
        <v>258</v>
      </c>
      <c r="E12" s="228" t="str">
        <f t="shared" si="3"/>
        <v/>
      </c>
      <c r="F12" s="229">
        <f t="shared" si="0"/>
        <v>-241.32999999999998</v>
      </c>
      <c r="G12" s="232"/>
      <c r="H12" s="233"/>
      <c r="I12" s="234"/>
      <c r="J12" s="232"/>
      <c r="K12" s="233"/>
      <c r="L12" s="233"/>
      <c r="M12" s="233"/>
      <c r="N12" s="233"/>
      <c r="O12" s="233">
        <v>-233.42</v>
      </c>
      <c r="P12" s="234">
        <v>-7.91</v>
      </c>
      <c r="Q12" s="225"/>
      <c r="R12" s="226">
        <f t="shared" si="1"/>
        <v>-241.32999999999998</v>
      </c>
      <c r="S12" s="235">
        <f t="shared" si="2"/>
        <v>8862.51</v>
      </c>
      <c r="Y12" t="s">
        <v>179</v>
      </c>
    </row>
    <row r="13" spans="1:26" ht="15.75" x14ac:dyDescent="0.25">
      <c r="A13" s="213">
        <v>42500</v>
      </c>
      <c r="B13" s="144" t="s">
        <v>221</v>
      </c>
      <c r="C13" s="215">
        <v>421</v>
      </c>
      <c r="D13" s="98" t="s">
        <v>258</v>
      </c>
      <c r="E13" s="228" t="str">
        <f t="shared" si="3"/>
        <v/>
      </c>
      <c r="F13" s="229">
        <f t="shared" si="0"/>
        <v>-67.45</v>
      </c>
      <c r="G13" s="232"/>
      <c r="H13" s="233"/>
      <c r="I13" s="234"/>
      <c r="J13" s="232"/>
      <c r="K13" s="233"/>
      <c r="L13" s="233"/>
      <c r="M13" s="233"/>
      <c r="N13" s="233"/>
      <c r="O13" s="233">
        <v>-67.45</v>
      </c>
      <c r="P13" s="234"/>
      <c r="Q13" s="225"/>
      <c r="R13" s="226">
        <f t="shared" si="1"/>
        <v>-67.45</v>
      </c>
      <c r="S13" s="235">
        <f t="shared" si="2"/>
        <v>8795.06</v>
      </c>
      <c r="Y13" t="s">
        <v>179</v>
      </c>
    </row>
    <row r="14" spans="1:26" ht="15.75" x14ac:dyDescent="0.25">
      <c r="A14" s="213">
        <v>42500</v>
      </c>
      <c r="B14" s="144" t="s">
        <v>224</v>
      </c>
      <c r="C14" s="215">
        <v>422</v>
      </c>
      <c r="D14" s="98" t="s">
        <v>258</v>
      </c>
      <c r="E14" s="228"/>
      <c r="F14" s="229">
        <f t="shared" si="0"/>
        <v>-86.28</v>
      </c>
      <c r="G14" s="232"/>
      <c r="H14" s="233"/>
      <c r="I14" s="234"/>
      <c r="J14" s="232"/>
      <c r="K14" s="233"/>
      <c r="L14" s="233"/>
      <c r="M14" s="233"/>
      <c r="N14" s="233"/>
      <c r="O14" s="233">
        <v>-86.28</v>
      </c>
      <c r="P14" s="234"/>
      <c r="Q14" s="225"/>
      <c r="R14" s="226">
        <f t="shared" si="1"/>
        <v>-86.28</v>
      </c>
      <c r="S14" s="235">
        <f t="shared" si="2"/>
        <v>8708.7799999999988</v>
      </c>
      <c r="Y14" t="s">
        <v>179</v>
      </c>
    </row>
    <row r="15" spans="1:26" ht="15.75" x14ac:dyDescent="0.25">
      <c r="A15" s="213">
        <v>42500</v>
      </c>
      <c r="B15" s="144" t="s">
        <v>223</v>
      </c>
      <c r="C15" s="215">
        <v>423</v>
      </c>
      <c r="D15" s="98" t="s">
        <v>258</v>
      </c>
      <c r="E15" s="228" t="str">
        <f t="shared" si="3"/>
        <v/>
      </c>
      <c r="F15" s="229">
        <f t="shared" ref="F15:F55" si="4">IF(SUM($J15:$P15)*-1&gt;0,SUM($J15:$P15),"")</f>
        <v>-94.05</v>
      </c>
      <c r="G15" s="232"/>
      <c r="H15" s="233"/>
      <c r="I15" s="234"/>
      <c r="J15" s="232"/>
      <c r="K15" s="233"/>
      <c r="L15" s="233"/>
      <c r="M15" s="233"/>
      <c r="N15" s="233"/>
      <c r="O15" s="233">
        <v>-94.05</v>
      </c>
      <c r="P15" s="234"/>
      <c r="Q15" s="225"/>
      <c r="R15" s="226">
        <f t="shared" si="1"/>
        <v>-94.05</v>
      </c>
      <c r="S15" s="235">
        <f t="shared" si="2"/>
        <v>8614.73</v>
      </c>
      <c r="Z15" s="280"/>
    </row>
    <row r="16" spans="1:26" ht="15.75" x14ac:dyDescent="0.25">
      <c r="A16" s="213">
        <v>42500</v>
      </c>
      <c r="B16" s="144" t="s">
        <v>222</v>
      </c>
      <c r="C16" s="215">
        <v>424</v>
      </c>
      <c r="D16" s="98" t="s">
        <v>258</v>
      </c>
      <c r="E16" s="228" t="str">
        <f>IF(SUM($G16:$I16,Q16)&gt;0,SUM($G16:$I16,$Q16),"")</f>
        <v/>
      </c>
      <c r="F16" s="229">
        <f t="shared" si="4"/>
        <v>-47.7</v>
      </c>
      <c r="G16" s="232"/>
      <c r="H16" s="233"/>
      <c r="I16" s="234"/>
      <c r="J16" s="232"/>
      <c r="K16" s="233"/>
      <c r="L16" s="233"/>
      <c r="M16" s="233"/>
      <c r="N16" s="233"/>
      <c r="O16" s="233">
        <v>-47.7</v>
      </c>
      <c r="P16" s="234"/>
      <c r="Q16" s="225"/>
      <c r="R16" s="226">
        <f t="shared" si="1"/>
        <v>-47.7</v>
      </c>
      <c r="S16" s="235">
        <f t="shared" si="2"/>
        <v>8567.0299999999988</v>
      </c>
      <c r="Y16" t="s">
        <v>179</v>
      </c>
    </row>
    <row r="17" spans="1:25" ht="15.75" x14ac:dyDescent="0.25">
      <c r="A17" s="213">
        <v>42500</v>
      </c>
      <c r="B17" s="144" t="s">
        <v>225</v>
      </c>
      <c r="C17" s="215">
        <v>425</v>
      </c>
      <c r="D17" s="98" t="s">
        <v>258</v>
      </c>
      <c r="E17" s="228" t="str">
        <f t="shared" si="3"/>
        <v/>
      </c>
      <c r="F17" s="229">
        <f t="shared" si="4"/>
        <v>-45</v>
      </c>
      <c r="G17" s="232"/>
      <c r="H17" s="233"/>
      <c r="I17" s="234"/>
      <c r="J17" s="232"/>
      <c r="K17" s="233"/>
      <c r="L17" s="233"/>
      <c r="M17" s="233"/>
      <c r="N17" s="233"/>
      <c r="O17" s="233">
        <v>-45</v>
      </c>
      <c r="P17" s="234"/>
      <c r="Q17" s="225"/>
      <c r="R17" s="226">
        <f t="shared" si="1"/>
        <v>-45</v>
      </c>
      <c r="S17" s="235">
        <f t="shared" si="2"/>
        <v>8522.0299999999988</v>
      </c>
      <c r="Y17" t="s">
        <v>179</v>
      </c>
    </row>
    <row r="18" spans="1:25" ht="15.75" x14ac:dyDescent="0.25">
      <c r="A18" s="213">
        <v>42500</v>
      </c>
      <c r="B18" s="144" t="s">
        <v>226</v>
      </c>
      <c r="C18" s="215">
        <v>426</v>
      </c>
      <c r="D18" s="98" t="s">
        <v>258</v>
      </c>
      <c r="E18" s="228" t="str">
        <f>IF(SUM($G18:$I18,Q18)&gt;0,SUM($G18:$I18,$Q18),"")</f>
        <v/>
      </c>
      <c r="F18" s="229">
        <f t="shared" si="4"/>
        <v>-1244</v>
      </c>
      <c r="G18" s="232"/>
      <c r="H18" s="233"/>
      <c r="I18" s="234"/>
      <c r="J18" s="232"/>
      <c r="K18" s="233">
        <v>-704</v>
      </c>
      <c r="L18" s="233"/>
      <c r="M18" s="233"/>
      <c r="N18" s="233"/>
      <c r="O18" s="233">
        <v>-540</v>
      </c>
      <c r="P18" s="234"/>
      <c r="Q18" s="225"/>
      <c r="R18" s="226">
        <f t="shared" si="1"/>
        <v>-1244</v>
      </c>
      <c r="S18" s="235">
        <f t="shared" si="2"/>
        <v>7278.0299999999988</v>
      </c>
      <c r="Y18" t="s">
        <v>179</v>
      </c>
    </row>
    <row r="19" spans="1:25" ht="15.75" x14ac:dyDescent="0.25">
      <c r="A19" s="213">
        <v>42500</v>
      </c>
      <c r="B19" s="144" t="s">
        <v>227</v>
      </c>
      <c r="C19" s="215">
        <v>427</v>
      </c>
      <c r="D19" s="98" t="s">
        <v>258</v>
      </c>
      <c r="E19" s="228" t="str">
        <f>IF(SUM($G19:$I19,Q19)&gt;0,SUM($G19:$I19,$Q19),"")</f>
        <v/>
      </c>
      <c r="F19" s="229">
        <f t="shared" si="4"/>
        <v>-260.89999999999998</v>
      </c>
      <c r="G19" s="232"/>
      <c r="H19" s="233"/>
      <c r="I19" s="234"/>
      <c r="J19" s="232"/>
      <c r="K19" s="233">
        <v>-260.89999999999998</v>
      </c>
      <c r="L19" s="233"/>
      <c r="M19" s="233"/>
      <c r="N19" s="233"/>
      <c r="O19" s="233"/>
      <c r="P19" s="234"/>
      <c r="Q19" s="225"/>
      <c r="R19" s="226">
        <f t="shared" si="1"/>
        <v>-260.89999999999998</v>
      </c>
      <c r="S19" s="235">
        <f t="shared" si="2"/>
        <v>7017.1299999999992</v>
      </c>
      <c r="Y19" t="s">
        <v>179</v>
      </c>
    </row>
    <row r="20" spans="1:25" ht="15.75" x14ac:dyDescent="0.25">
      <c r="A20" s="213">
        <v>42500</v>
      </c>
      <c r="B20" s="144" t="s">
        <v>228</v>
      </c>
      <c r="C20" s="215">
        <v>428</v>
      </c>
      <c r="D20" s="98" t="s">
        <v>259</v>
      </c>
      <c r="E20" s="228" t="str">
        <f t="shared" si="3"/>
        <v/>
      </c>
      <c r="F20" s="229">
        <f t="shared" si="4"/>
        <v>-347.21</v>
      </c>
      <c r="G20" s="232"/>
      <c r="H20" s="233"/>
      <c r="I20" s="234"/>
      <c r="J20" s="232"/>
      <c r="K20" s="233"/>
      <c r="L20" s="233"/>
      <c r="M20" s="233"/>
      <c r="N20" s="233"/>
      <c r="O20" s="233">
        <v>-347.21</v>
      </c>
      <c r="P20" s="234"/>
      <c r="Q20" s="225"/>
      <c r="R20" s="226">
        <f t="shared" si="1"/>
        <v>-347.21</v>
      </c>
      <c r="S20" s="235">
        <f t="shared" si="2"/>
        <v>6669.9199999999992</v>
      </c>
      <c r="Y20" t="s">
        <v>179</v>
      </c>
    </row>
    <row r="21" spans="1:25" ht="15.75" x14ac:dyDescent="0.25">
      <c r="A21" s="213">
        <v>42521</v>
      </c>
      <c r="B21" s="144" t="s">
        <v>229</v>
      </c>
      <c r="C21" s="215" t="s">
        <v>156</v>
      </c>
      <c r="D21" s="98"/>
      <c r="E21" s="228" t="str">
        <f t="shared" si="3"/>
        <v/>
      </c>
      <c r="F21" s="229">
        <f t="shared" si="4"/>
        <v>-242.45</v>
      </c>
      <c r="G21" s="232"/>
      <c r="H21" s="233"/>
      <c r="I21" s="234"/>
      <c r="J21" s="232">
        <v>-242.45</v>
      </c>
      <c r="K21" s="233"/>
      <c r="L21" s="233"/>
      <c r="M21" s="233"/>
      <c r="N21" s="233"/>
      <c r="O21" s="233"/>
      <c r="P21" s="234"/>
      <c r="Q21" s="225"/>
      <c r="R21" s="226">
        <f t="shared" si="1"/>
        <v>-242.45</v>
      </c>
      <c r="S21" s="235">
        <f t="shared" si="2"/>
        <v>6427.4699999999993</v>
      </c>
      <c r="Y21" t="s">
        <v>179</v>
      </c>
    </row>
    <row r="22" spans="1:25" ht="15.75" x14ac:dyDescent="0.25">
      <c r="A22" s="213">
        <v>42551</v>
      </c>
      <c r="B22" s="144" t="s">
        <v>230</v>
      </c>
      <c r="C22" s="215" t="s">
        <v>156</v>
      </c>
      <c r="D22" s="98"/>
      <c r="E22" s="228" t="str">
        <f t="shared" si="3"/>
        <v/>
      </c>
      <c r="F22" s="229">
        <f t="shared" si="4"/>
        <v>-242.45</v>
      </c>
      <c r="G22" s="232"/>
      <c r="H22" s="233"/>
      <c r="I22" s="234"/>
      <c r="J22" s="232">
        <v>-242.45</v>
      </c>
      <c r="K22" s="233"/>
      <c r="L22" s="233"/>
      <c r="M22" s="233"/>
      <c r="N22" s="233"/>
      <c r="O22" s="233"/>
      <c r="P22" s="234"/>
      <c r="Q22" s="225"/>
      <c r="R22" s="226">
        <f t="shared" si="1"/>
        <v>-242.45</v>
      </c>
      <c r="S22" s="235">
        <f t="shared" si="2"/>
        <v>6185.0199999999995</v>
      </c>
      <c r="Y22" t="s">
        <v>179</v>
      </c>
    </row>
    <row r="23" spans="1:25" ht="15.75" x14ac:dyDescent="0.25">
      <c r="A23" s="213">
        <v>42556</v>
      </c>
      <c r="B23" s="144" t="s">
        <v>231</v>
      </c>
      <c r="C23" s="215">
        <v>429</v>
      </c>
      <c r="D23" s="98" t="s">
        <v>260</v>
      </c>
      <c r="E23" s="228"/>
      <c r="F23" s="229">
        <f t="shared" si="4"/>
        <v>-472</v>
      </c>
      <c r="G23" s="232"/>
      <c r="H23" s="233"/>
      <c r="I23" s="234"/>
      <c r="J23" s="232"/>
      <c r="K23" s="233"/>
      <c r="L23" s="233"/>
      <c r="M23" s="233">
        <v>-472</v>
      </c>
      <c r="N23" s="233"/>
      <c r="O23" s="233"/>
      <c r="P23" s="234"/>
      <c r="Q23" s="225"/>
      <c r="R23" s="226">
        <f t="shared" si="1"/>
        <v>-472</v>
      </c>
      <c r="S23" s="235">
        <f t="shared" si="2"/>
        <v>5713.0199999999995</v>
      </c>
      <c r="Y23" t="s">
        <v>179</v>
      </c>
    </row>
    <row r="24" spans="1:25" ht="15.75" x14ac:dyDescent="0.25">
      <c r="A24" s="213">
        <v>42556</v>
      </c>
      <c r="B24" s="144" t="s">
        <v>232</v>
      </c>
      <c r="C24" s="215">
        <v>430</v>
      </c>
      <c r="D24" s="98" t="s">
        <v>260</v>
      </c>
      <c r="E24" s="228" t="str">
        <f t="shared" si="3"/>
        <v/>
      </c>
      <c r="F24" s="229">
        <f t="shared" si="4"/>
        <v>-95.740000000000009</v>
      </c>
      <c r="G24" s="232"/>
      <c r="H24" s="233"/>
      <c r="I24" s="234"/>
      <c r="J24" s="232">
        <v>-50.36</v>
      </c>
      <c r="K24" s="233">
        <v>-45.38</v>
      </c>
      <c r="L24" s="233"/>
      <c r="M24" s="233"/>
      <c r="N24" s="233"/>
      <c r="O24" s="233"/>
      <c r="P24" s="234"/>
      <c r="Q24" s="225"/>
      <c r="R24" s="226">
        <f t="shared" si="1"/>
        <v>-95.740000000000009</v>
      </c>
      <c r="S24" s="235">
        <f t="shared" si="2"/>
        <v>5617.28</v>
      </c>
      <c r="Y24" t="s">
        <v>179</v>
      </c>
    </row>
    <row r="25" spans="1:25" ht="15.75" x14ac:dyDescent="0.25">
      <c r="A25" s="213">
        <v>42556</v>
      </c>
      <c r="B25" s="144" t="s">
        <v>233</v>
      </c>
      <c r="C25" s="215">
        <v>431</v>
      </c>
      <c r="D25" s="98" t="s">
        <v>260</v>
      </c>
      <c r="E25" s="228" t="str">
        <f>IF(SUM($G25:$I25,Q25)&gt;0,SUM($G25:$I25,$Q25),"")</f>
        <v/>
      </c>
      <c r="F25" s="229">
        <f t="shared" si="4"/>
        <v>-40</v>
      </c>
      <c r="G25" s="232"/>
      <c r="H25" s="233"/>
      <c r="I25" s="234"/>
      <c r="J25" s="232"/>
      <c r="K25" s="233">
        <v>-40</v>
      </c>
      <c r="L25" s="233"/>
      <c r="M25" s="233"/>
      <c r="N25" s="233"/>
      <c r="O25" s="233"/>
      <c r="P25" s="234"/>
      <c r="Q25" s="225"/>
      <c r="R25" s="226">
        <f t="shared" si="1"/>
        <v>-40</v>
      </c>
      <c r="S25" s="235">
        <f t="shared" si="2"/>
        <v>5577.28</v>
      </c>
      <c r="Y25" t="s">
        <v>179</v>
      </c>
    </row>
    <row r="26" spans="1:25" ht="15.75" x14ac:dyDescent="0.25">
      <c r="A26" s="213">
        <v>42556</v>
      </c>
      <c r="B26" s="144" t="s">
        <v>37</v>
      </c>
      <c r="C26" s="215">
        <v>432</v>
      </c>
      <c r="D26" s="99" t="s">
        <v>258</v>
      </c>
      <c r="E26" s="228" t="str">
        <f t="shared" ref="E26:E49" si="5">IF(SUM($G26:$I26,Q26)&gt;0,SUM($G26:$I26,$Q26),"")</f>
        <v/>
      </c>
      <c r="F26" s="229">
        <f t="shared" si="4"/>
        <v>-295</v>
      </c>
      <c r="G26" s="232"/>
      <c r="H26" s="233"/>
      <c r="I26" s="234"/>
      <c r="J26" s="232"/>
      <c r="K26" s="233"/>
      <c r="L26" s="233"/>
      <c r="M26" s="233">
        <v>-295</v>
      </c>
      <c r="N26" s="233"/>
      <c r="O26" s="233"/>
      <c r="P26" s="234"/>
      <c r="Q26" s="225"/>
      <c r="R26" s="226">
        <f t="shared" si="1"/>
        <v>-295</v>
      </c>
      <c r="S26" s="235">
        <f t="shared" si="2"/>
        <v>5282.28</v>
      </c>
      <c r="Y26" t="s">
        <v>179</v>
      </c>
    </row>
    <row r="27" spans="1:25" ht="15.75" x14ac:dyDescent="0.25">
      <c r="A27" s="213">
        <v>42579</v>
      </c>
      <c r="B27" s="144" t="s">
        <v>236</v>
      </c>
      <c r="C27" s="215" t="s">
        <v>156</v>
      </c>
      <c r="D27" s="99"/>
      <c r="E27" s="228" t="str">
        <f>IF(SUM($G27:$I27,Q27)&gt;0,SUM($G27:$I27,$Q27),"")</f>
        <v/>
      </c>
      <c r="F27" s="229">
        <f t="shared" si="4"/>
        <v>-242.45</v>
      </c>
      <c r="G27" s="232"/>
      <c r="H27" s="233"/>
      <c r="I27" s="234"/>
      <c r="J27" s="232">
        <v>-242.45</v>
      </c>
      <c r="K27" s="233"/>
      <c r="L27" s="233"/>
      <c r="M27" s="233"/>
      <c r="N27" s="233"/>
      <c r="O27" s="233"/>
      <c r="P27" s="234"/>
      <c r="Q27" s="225"/>
      <c r="R27" s="226">
        <f t="shared" si="1"/>
        <v>-242.45</v>
      </c>
      <c r="S27" s="235">
        <f t="shared" si="2"/>
        <v>5039.83</v>
      </c>
      <c r="Y27" t="s">
        <v>179</v>
      </c>
    </row>
    <row r="28" spans="1:25" ht="15.75" x14ac:dyDescent="0.25">
      <c r="A28" s="213">
        <v>42590</v>
      </c>
      <c r="B28" s="144" t="s">
        <v>234</v>
      </c>
      <c r="C28" s="215">
        <v>433</v>
      </c>
      <c r="D28" s="99" t="s">
        <v>261</v>
      </c>
      <c r="E28" s="228" t="str">
        <f t="shared" si="5"/>
        <v/>
      </c>
      <c r="F28" s="229">
        <f t="shared" si="4"/>
        <v>-100</v>
      </c>
      <c r="G28" s="232"/>
      <c r="H28" s="233"/>
      <c r="I28" s="234"/>
      <c r="J28" s="232"/>
      <c r="K28" s="233">
        <v>-100</v>
      </c>
      <c r="L28" s="233"/>
      <c r="M28" s="233"/>
      <c r="N28" s="233"/>
      <c r="O28" s="233"/>
      <c r="P28" s="234"/>
      <c r="Q28" s="225"/>
      <c r="R28" s="226">
        <f t="shared" si="1"/>
        <v>-100</v>
      </c>
      <c r="S28" s="235">
        <f t="shared" si="2"/>
        <v>4939.83</v>
      </c>
      <c r="Y28" t="s">
        <v>179</v>
      </c>
    </row>
    <row r="29" spans="1:25" ht="15.75" x14ac:dyDescent="0.25">
      <c r="A29" s="213">
        <v>42591</v>
      </c>
      <c r="B29" s="144" t="s">
        <v>235</v>
      </c>
      <c r="C29" s="215">
        <v>434</v>
      </c>
      <c r="D29" s="99" t="s">
        <v>261</v>
      </c>
      <c r="E29" s="228" t="str">
        <f t="shared" si="5"/>
        <v/>
      </c>
      <c r="F29" s="229">
        <f t="shared" si="4"/>
        <v>-95</v>
      </c>
      <c r="G29" s="232"/>
      <c r="H29" s="233"/>
      <c r="I29" s="234"/>
      <c r="J29" s="232"/>
      <c r="K29" s="233">
        <v>-95</v>
      </c>
      <c r="L29" s="233"/>
      <c r="M29" s="233"/>
      <c r="N29" s="233"/>
      <c r="O29" s="233"/>
      <c r="P29" s="234"/>
      <c r="Q29" s="225"/>
      <c r="R29" s="226">
        <f t="shared" si="1"/>
        <v>-95</v>
      </c>
      <c r="S29" s="235">
        <f t="shared" si="2"/>
        <v>4844.83</v>
      </c>
      <c r="Y29" t="s">
        <v>179</v>
      </c>
    </row>
    <row r="30" spans="1:25" ht="15.75" x14ac:dyDescent="0.25">
      <c r="A30" s="213">
        <v>42610</v>
      </c>
      <c r="B30" s="144" t="s">
        <v>237</v>
      </c>
      <c r="C30" s="215"/>
      <c r="D30" s="99"/>
      <c r="E30" s="228" t="str">
        <f>IF(SUM($G30:$I30,Q30)&gt;0,SUM($G30:$I30,$Q30),"")</f>
        <v/>
      </c>
      <c r="F30" s="229">
        <f t="shared" si="4"/>
        <v>-242.45</v>
      </c>
      <c r="G30" s="232"/>
      <c r="H30" s="233"/>
      <c r="I30" s="234"/>
      <c r="J30" s="232">
        <v>-242.45</v>
      </c>
      <c r="K30" s="233"/>
      <c r="L30" s="233"/>
      <c r="M30" s="233"/>
      <c r="N30" s="233"/>
      <c r="O30" s="233"/>
      <c r="P30" s="234"/>
      <c r="Q30" s="225"/>
      <c r="R30" s="226">
        <f t="shared" si="1"/>
        <v>-242.45</v>
      </c>
      <c r="S30" s="235">
        <f t="shared" si="2"/>
        <v>4602.38</v>
      </c>
      <c r="Y30" t="s">
        <v>179</v>
      </c>
    </row>
    <row r="31" spans="1:25" ht="15.75" x14ac:dyDescent="0.25">
      <c r="A31" s="213">
        <v>42629</v>
      </c>
      <c r="B31" s="144" t="s">
        <v>8</v>
      </c>
      <c r="C31" s="215"/>
      <c r="D31" s="99"/>
      <c r="E31" s="228">
        <f>IF(SUM($G31:$I31,Q31)&gt;0,SUM($G31:$I31,$Q31),"")</f>
        <v>3000</v>
      </c>
      <c r="F31" s="229" t="str">
        <f t="shared" si="4"/>
        <v/>
      </c>
      <c r="G31" s="232">
        <v>3000</v>
      </c>
      <c r="H31" s="233"/>
      <c r="I31" s="234"/>
      <c r="J31" s="232"/>
      <c r="K31" s="233"/>
      <c r="L31" s="233"/>
      <c r="M31" s="233"/>
      <c r="N31" s="233"/>
      <c r="O31" s="233"/>
      <c r="P31" s="234"/>
      <c r="Q31" s="225"/>
      <c r="R31" s="226">
        <f>SUM(G31:I31,J31:Q31)</f>
        <v>3000</v>
      </c>
      <c r="S31" s="235">
        <f>IF(OR(R31&lt;&gt;0,I31&lt;&gt;0,T31&lt;&gt;0),S30+R31-T31-I31,S30)</f>
        <v>7602.38</v>
      </c>
      <c r="Y31" t="s">
        <v>179</v>
      </c>
    </row>
    <row r="32" spans="1:25" ht="15.75" x14ac:dyDescent="0.25">
      <c r="A32" s="213">
        <v>42633</v>
      </c>
      <c r="B32" s="144" t="s">
        <v>238</v>
      </c>
      <c r="C32" s="215">
        <v>435</v>
      </c>
      <c r="D32" s="99" t="s">
        <v>261</v>
      </c>
      <c r="E32" s="228" t="str">
        <f t="shared" ref="E32:E40" si="6">IF(SUM($G32:$I32,Q32)&gt;0,SUM($G32:$I32,$Q32),"")</f>
        <v/>
      </c>
      <c r="F32" s="229">
        <f t="shared" si="4"/>
        <v>-472</v>
      </c>
      <c r="G32" s="232"/>
      <c r="H32" s="233"/>
      <c r="I32" s="234"/>
      <c r="J32" s="232"/>
      <c r="K32" s="233"/>
      <c r="L32" s="233"/>
      <c r="M32" s="233">
        <v>-472</v>
      </c>
      <c r="N32" s="233"/>
      <c r="O32" s="233"/>
      <c r="P32" s="234"/>
      <c r="Q32" s="225"/>
      <c r="R32" s="226">
        <f t="shared" ref="R32:R34" si="7">SUM(G32:I32,J32:Q32)</f>
        <v>-472</v>
      </c>
      <c r="S32" s="235">
        <f t="shared" ref="S32:S34" si="8">IF(OR(R32&lt;&gt;0,I32&lt;&gt;0,T32&lt;&gt;0),S31+R32-T32-I32,S31)</f>
        <v>7130.38</v>
      </c>
      <c r="Y32" t="s">
        <v>179</v>
      </c>
    </row>
    <row r="33" spans="1:25" ht="15.75" x14ac:dyDescent="0.25">
      <c r="A33" s="213">
        <v>42633</v>
      </c>
      <c r="B33" s="144" t="s">
        <v>239</v>
      </c>
      <c r="C33" s="215">
        <v>436</v>
      </c>
      <c r="D33" s="99" t="s">
        <v>261</v>
      </c>
      <c r="E33" s="228" t="str">
        <f t="shared" si="6"/>
        <v/>
      </c>
      <c r="F33" s="229">
        <f t="shared" si="4"/>
        <v>-350</v>
      </c>
      <c r="G33" s="232"/>
      <c r="H33" s="233"/>
      <c r="I33" s="234"/>
      <c r="J33" s="232"/>
      <c r="K33" s="233"/>
      <c r="L33" s="233">
        <v>-350</v>
      </c>
      <c r="M33" s="233"/>
      <c r="N33" s="233"/>
      <c r="O33" s="233"/>
      <c r="P33" s="234"/>
      <c r="Q33" s="225"/>
      <c r="R33" s="226">
        <f t="shared" si="7"/>
        <v>-350</v>
      </c>
      <c r="S33" s="235">
        <f t="shared" si="8"/>
        <v>6780.38</v>
      </c>
      <c r="Y33" t="s">
        <v>179</v>
      </c>
    </row>
    <row r="34" spans="1:25" ht="15.75" x14ac:dyDescent="0.25">
      <c r="A34" s="213">
        <v>42633</v>
      </c>
      <c r="B34" s="144" t="s">
        <v>240</v>
      </c>
      <c r="C34" s="215">
        <v>437</v>
      </c>
      <c r="D34" s="99" t="s">
        <v>261</v>
      </c>
      <c r="E34" s="228" t="str">
        <f t="shared" si="6"/>
        <v/>
      </c>
      <c r="F34" s="229">
        <f t="shared" si="4"/>
        <v>-350</v>
      </c>
      <c r="G34" s="232"/>
      <c r="H34" s="233"/>
      <c r="I34" s="234"/>
      <c r="J34" s="232"/>
      <c r="K34" s="233"/>
      <c r="L34" s="233">
        <v>-350</v>
      </c>
      <c r="M34" s="233"/>
      <c r="N34" s="233"/>
      <c r="O34" s="233"/>
      <c r="P34" s="234"/>
      <c r="Q34" s="225"/>
      <c r="R34" s="226">
        <f t="shared" si="7"/>
        <v>-350</v>
      </c>
      <c r="S34" s="235">
        <f t="shared" si="8"/>
        <v>6430.38</v>
      </c>
      <c r="Y34" t="s">
        <v>179</v>
      </c>
    </row>
    <row r="35" spans="1:25" ht="15.75" x14ac:dyDescent="0.25">
      <c r="A35" s="213">
        <v>42633</v>
      </c>
      <c r="B35" s="144" t="s">
        <v>242</v>
      </c>
      <c r="C35" s="215">
        <v>440</v>
      </c>
      <c r="D35" s="99" t="s">
        <v>261</v>
      </c>
      <c r="E35" s="228" t="str">
        <f t="shared" si="6"/>
        <v/>
      </c>
      <c r="F35" s="229">
        <f t="shared" si="4"/>
        <v>-30.49</v>
      </c>
      <c r="G35" s="232"/>
      <c r="H35" s="233"/>
      <c r="I35" s="234"/>
      <c r="J35" s="232"/>
      <c r="K35" s="233">
        <v>-30.49</v>
      </c>
      <c r="L35" s="233"/>
      <c r="M35" s="233"/>
      <c r="N35" s="233"/>
      <c r="O35" s="233"/>
      <c r="P35" s="234"/>
      <c r="Q35" s="225"/>
      <c r="R35" s="226">
        <f t="shared" ref="R35:R55" si="9">SUM(G35:I35,J35:Q35)</f>
        <v>-30.49</v>
      </c>
      <c r="S35" s="235">
        <f t="shared" ref="S35:S55" si="10">IF(OR(R35&lt;&gt;0,I35&lt;&gt;0,T35&lt;&gt;0),S34+R35-T35-I35,S34)</f>
        <v>6399.89</v>
      </c>
      <c r="Y35" t="s">
        <v>179</v>
      </c>
    </row>
    <row r="36" spans="1:25" ht="15.75" x14ac:dyDescent="0.25">
      <c r="A36" s="213">
        <v>42641</v>
      </c>
      <c r="B36" s="144" t="s">
        <v>243</v>
      </c>
      <c r="C36" s="215" t="s">
        <v>156</v>
      </c>
      <c r="D36" s="98"/>
      <c r="E36" s="228" t="str">
        <f t="shared" si="6"/>
        <v/>
      </c>
      <c r="F36" s="229">
        <f t="shared" si="4"/>
        <v>-242.45</v>
      </c>
      <c r="G36" s="232"/>
      <c r="H36" s="233"/>
      <c r="I36" s="234"/>
      <c r="J36" s="232">
        <v>-242.45</v>
      </c>
      <c r="K36" s="233"/>
      <c r="L36" s="233"/>
      <c r="M36" s="233"/>
      <c r="N36" s="233"/>
      <c r="O36" s="233"/>
      <c r="P36" s="234"/>
      <c r="Q36" s="225"/>
      <c r="R36" s="226">
        <f t="shared" si="9"/>
        <v>-242.45</v>
      </c>
      <c r="S36" s="235">
        <f t="shared" si="10"/>
        <v>6157.4400000000005</v>
      </c>
      <c r="Y36" t="s">
        <v>179</v>
      </c>
    </row>
    <row r="37" spans="1:25" ht="15.75" x14ac:dyDescent="0.25">
      <c r="A37" s="213">
        <v>42671</v>
      </c>
      <c r="B37" s="144" t="s">
        <v>244</v>
      </c>
      <c r="C37" s="215" t="s">
        <v>156</v>
      </c>
      <c r="D37" s="98"/>
      <c r="E37" s="228" t="str">
        <f t="shared" si="6"/>
        <v/>
      </c>
      <c r="F37" s="229">
        <f t="shared" si="4"/>
        <v>-242.45</v>
      </c>
      <c r="G37" s="232"/>
      <c r="H37" s="233"/>
      <c r="I37" s="234"/>
      <c r="J37" s="232">
        <v>-242.45</v>
      </c>
      <c r="K37" s="233"/>
      <c r="L37" s="233"/>
      <c r="M37" s="233"/>
      <c r="N37" s="233"/>
      <c r="O37" s="233"/>
      <c r="P37" s="234"/>
      <c r="Q37" s="225"/>
      <c r="R37" s="226">
        <f t="shared" si="9"/>
        <v>-242.45</v>
      </c>
      <c r="S37" s="235">
        <f t="shared" si="10"/>
        <v>5914.9900000000007</v>
      </c>
      <c r="Y37" t="s">
        <v>179</v>
      </c>
    </row>
    <row r="38" spans="1:25" ht="15.75" x14ac:dyDescent="0.25">
      <c r="A38" s="213">
        <v>42678</v>
      </c>
      <c r="B38" s="144" t="s">
        <v>199</v>
      </c>
      <c r="C38" s="215"/>
      <c r="D38" s="98"/>
      <c r="E38" s="228">
        <f t="shared" si="6"/>
        <v>1743</v>
      </c>
      <c r="F38" s="229" t="str">
        <f t="shared" si="4"/>
        <v/>
      </c>
      <c r="G38" s="232"/>
      <c r="H38" s="233">
        <v>1743</v>
      </c>
      <c r="I38" s="234"/>
      <c r="J38" s="232"/>
      <c r="K38" s="233"/>
      <c r="L38" s="233"/>
      <c r="M38" s="233"/>
      <c r="N38" s="233"/>
      <c r="O38" s="233"/>
      <c r="P38" s="234"/>
      <c r="Q38" s="225"/>
      <c r="R38" s="226">
        <f t="shared" si="9"/>
        <v>1743</v>
      </c>
      <c r="S38" s="235">
        <f t="shared" si="10"/>
        <v>7657.9900000000007</v>
      </c>
      <c r="Y38" t="s">
        <v>179</v>
      </c>
    </row>
    <row r="39" spans="1:25" ht="15.75" x14ac:dyDescent="0.25">
      <c r="A39" s="213">
        <v>42702</v>
      </c>
      <c r="B39" s="144" t="s">
        <v>245</v>
      </c>
      <c r="C39" s="215" t="s">
        <v>156</v>
      </c>
      <c r="D39" s="98"/>
      <c r="E39" s="228" t="str">
        <f t="shared" si="6"/>
        <v/>
      </c>
      <c r="F39" s="229">
        <f t="shared" si="4"/>
        <v>-242.45</v>
      </c>
      <c r="G39" s="232"/>
      <c r="H39" s="233"/>
      <c r="I39" s="234"/>
      <c r="J39" s="232">
        <v>-242.45</v>
      </c>
      <c r="K39" s="233"/>
      <c r="L39" s="233"/>
      <c r="M39" s="233"/>
      <c r="N39" s="233"/>
      <c r="O39" s="233"/>
      <c r="P39" s="234"/>
      <c r="Q39" s="225"/>
      <c r="R39" s="226">
        <f t="shared" si="9"/>
        <v>-242.45</v>
      </c>
      <c r="S39" s="235">
        <f t="shared" si="10"/>
        <v>7415.5400000000009</v>
      </c>
      <c r="Y39" t="s">
        <v>179</v>
      </c>
    </row>
    <row r="40" spans="1:25" ht="15.75" x14ac:dyDescent="0.25">
      <c r="A40" s="213">
        <v>42713</v>
      </c>
      <c r="B40" s="144" t="s">
        <v>201</v>
      </c>
      <c r="C40" s="215">
        <v>441</v>
      </c>
      <c r="D40" s="98" t="s">
        <v>262</v>
      </c>
      <c r="E40" s="228" t="str">
        <f t="shared" si="6"/>
        <v/>
      </c>
      <c r="F40" s="229">
        <f t="shared" si="4"/>
        <v>-354</v>
      </c>
      <c r="G40" s="232"/>
      <c r="H40" s="233"/>
      <c r="I40" s="234"/>
      <c r="J40" s="232"/>
      <c r="K40" s="233"/>
      <c r="L40" s="233"/>
      <c r="M40" s="233">
        <v>-354</v>
      </c>
      <c r="N40" s="233"/>
      <c r="O40" s="233"/>
      <c r="P40" s="234"/>
      <c r="Q40" s="225"/>
      <c r="R40" s="226">
        <f t="shared" si="9"/>
        <v>-354</v>
      </c>
      <c r="S40" s="235">
        <f t="shared" si="10"/>
        <v>7061.5400000000009</v>
      </c>
      <c r="Y40" t="s">
        <v>179</v>
      </c>
    </row>
    <row r="41" spans="1:25" ht="15.75" x14ac:dyDescent="0.25">
      <c r="A41" s="213">
        <v>42732</v>
      </c>
      <c r="B41" s="144" t="s">
        <v>246</v>
      </c>
      <c r="C41" s="215" t="s">
        <v>156</v>
      </c>
      <c r="D41" s="98"/>
      <c r="E41" s="228" t="str">
        <f t="shared" si="5"/>
        <v/>
      </c>
      <c r="F41" s="229">
        <f t="shared" si="4"/>
        <v>-242.45</v>
      </c>
      <c r="G41" s="232"/>
      <c r="H41" s="233"/>
      <c r="I41" s="234"/>
      <c r="J41" s="232">
        <v>-242.45</v>
      </c>
      <c r="K41" s="233"/>
      <c r="L41" s="233"/>
      <c r="M41" s="233"/>
      <c r="N41" s="233"/>
      <c r="O41" s="233"/>
      <c r="P41" s="234"/>
      <c r="Q41" s="225"/>
      <c r="R41" s="226">
        <f t="shared" si="9"/>
        <v>-242.45</v>
      </c>
      <c r="S41" s="235">
        <f t="shared" si="10"/>
        <v>6819.0900000000011</v>
      </c>
      <c r="Y41" t="s">
        <v>179</v>
      </c>
    </row>
    <row r="42" spans="1:25" ht="15.75" x14ac:dyDescent="0.25">
      <c r="A42" s="213">
        <v>42752</v>
      </c>
      <c r="B42" s="144" t="s">
        <v>247</v>
      </c>
      <c r="C42" s="215">
        <v>442</v>
      </c>
      <c r="D42" s="98" t="s">
        <v>263</v>
      </c>
      <c r="E42" s="228" t="str">
        <f t="shared" si="5"/>
        <v/>
      </c>
      <c r="F42" s="229">
        <f t="shared" si="4"/>
        <v>-472</v>
      </c>
      <c r="G42" s="232"/>
      <c r="H42" s="233"/>
      <c r="I42" s="234"/>
      <c r="J42" s="232"/>
      <c r="K42" s="233"/>
      <c r="L42" s="233"/>
      <c r="M42" s="233">
        <v>-472</v>
      </c>
      <c r="N42" s="233"/>
      <c r="O42" s="233"/>
      <c r="P42" s="234"/>
      <c r="Q42" s="225"/>
      <c r="R42" s="226">
        <f t="shared" si="9"/>
        <v>-472</v>
      </c>
      <c r="S42" s="235">
        <f t="shared" si="10"/>
        <v>6347.0900000000011</v>
      </c>
      <c r="Y42" t="s">
        <v>179</v>
      </c>
    </row>
    <row r="43" spans="1:25" ht="15.75" x14ac:dyDescent="0.25">
      <c r="A43" s="213">
        <v>42752</v>
      </c>
      <c r="B43" s="144" t="s">
        <v>248</v>
      </c>
      <c r="C43" s="215">
        <v>443</v>
      </c>
      <c r="D43" s="98" t="s">
        <v>263</v>
      </c>
      <c r="E43" s="228" t="str">
        <f t="shared" si="5"/>
        <v/>
      </c>
      <c r="F43" s="229">
        <f t="shared" si="4"/>
        <v>-94.429999999999993</v>
      </c>
      <c r="G43" s="232"/>
      <c r="H43" s="233"/>
      <c r="I43" s="234"/>
      <c r="J43" s="232">
        <v>-79.11</v>
      </c>
      <c r="K43" s="233">
        <v>-12.77</v>
      </c>
      <c r="L43" s="233"/>
      <c r="M43" s="233"/>
      <c r="N43" s="233"/>
      <c r="O43" s="233"/>
      <c r="P43" s="234">
        <v>-2.5499999999999998</v>
      </c>
      <c r="Q43" s="225"/>
      <c r="R43" s="226">
        <f t="shared" si="9"/>
        <v>-94.429999999999993</v>
      </c>
      <c r="S43" s="235">
        <f t="shared" si="10"/>
        <v>6252.6600000000008</v>
      </c>
      <c r="Y43" t="s">
        <v>179</v>
      </c>
    </row>
    <row r="44" spans="1:25" ht="15.75" x14ac:dyDescent="0.25">
      <c r="A44" s="213">
        <v>42755</v>
      </c>
      <c r="B44" s="144" t="s">
        <v>249</v>
      </c>
      <c r="C44" s="215"/>
      <c r="D44" s="98"/>
      <c r="E44" s="228">
        <f t="shared" si="5"/>
        <v>1298</v>
      </c>
      <c r="F44" s="229" t="str">
        <f t="shared" si="4"/>
        <v/>
      </c>
      <c r="G44" s="232"/>
      <c r="H44" s="233">
        <v>1298</v>
      </c>
      <c r="I44" s="234"/>
      <c r="J44" s="232"/>
      <c r="K44" s="233"/>
      <c r="L44" s="233"/>
      <c r="M44" s="233"/>
      <c r="N44" s="233"/>
      <c r="O44" s="233"/>
      <c r="P44" s="234"/>
      <c r="Q44" s="225"/>
      <c r="R44" s="226">
        <f t="shared" si="9"/>
        <v>1298</v>
      </c>
      <c r="S44" s="235">
        <f t="shared" si="10"/>
        <v>7550.6600000000008</v>
      </c>
      <c r="Y44" t="s">
        <v>179</v>
      </c>
    </row>
    <row r="45" spans="1:25" ht="15.75" x14ac:dyDescent="0.25">
      <c r="A45" s="213">
        <v>42763</v>
      </c>
      <c r="B45" s="144" t="s">
        <v>250</v>
      </c>
      <c r="C45" s="215" t="s">
        <v>156</v>
      </c>
      <c r="D45" s="98"/>
      <c r="E45" s="228" t="str">
        <f t="shared" si="5"/>
        <v/>
      </c>
      <c r="F45" s="229">
        <f t="shared" si="4"/>
        <v>-242.45</v>
      </c>
      <c r="G45" s="232"/>
      <c r="H45" s="233"/>
      <c r="I45" s="234"/>
      <c r="J45" s="232">
        <v>-242.45</v>
      </c>
      <c r="K45" s="233"/>
      <c r="L45" s="233"/>
      <c r="M45" s="233"/>
      <c r="N45" s="233"/>
      <c r="O45" s="233"/>
      <c r="P45" s="234"/>
      <c r="Q45" s="225"/>
      <c r="R45" s="226">
        <f t="shared" si="9"/>
        <v>-242.45</v>
      </c>
      <c r="S45" s="235">
        <f t="shared" si="10"/>
        <v>7308.2100000000009</v>
      </c>
      <c r="Y45" t="s">
        <v>179</v>
      </c>
    </row>
    <row r="46" spans="1:25" ht="15.75" x14ac:dyDescent="0.25">
      <c r="A46" s="213">
        <v>42780</v>
      </c>
      <c r="B46" s="144" t="s">
        <v>251</v>
      </c>
      <c r="C46" s="215"/>
      <c r="D46" s="98"/>
      <c r="E46" s="228">
        <f t="shared" si="5"/>
        <v>590</v>
      </c>
      <c r="F46" s="229" t="str">
        <f t="shared" si="4"/>
        <v/>
      </c>
      <c r="G46" s="232"/>
      <c r="H46" s="233">
        <v>590</v>
      </c>
      <c r="I46" s="234"/>
      <c r="J46" s="232"/>
      <c r="K46" s="233"/>
      <c r="L46" s="233"/>
      <c r="M46" s="233"/>
      <c r="N46" s="233"/>
      <c r="O46" s="233"/>
      <c r="P46" s="234"/>
      <c r="Q46" s="225"/>
      <c r="R46" s="226">
        <f t="shared" si="9"/>
        <v>590</v>
      </c>
      <c r="S46" s="235">
        <f t="shared" si="10"/>
        <v>7898.2100000000009</v>
      </c>
      <c r="Y46" t="s">
        <v>179</v>
      </c>
    </row>
    <row r="47" spans="1:25" ht="15.75" x14ac:dyDescent="0.25">
      <c r="A47" s="213">
        <v>42794</v>
      </c>
      <c r="B47" s="144" t="s">
        <v>252</v>
      </c>
      <c r="C47" s="215" t="s">
        <v>156</v>
      </c>
      <c r="D47" s="98"/>
      <c r="E47" s="228" t="str">
        <f>IF(SUM($G47:$I47,Q47)&gt;0,SUM($G47:$I47,$Q47),"")</f>
        <v/>
      </c>
      <c r="F47" s="229">
        <f t="shared" si="4"/>
        <v>-242.45</v>
      </c>
      <c r="G47" s="232"/>
      <c r="H47" s="233"/>
      <c r="I47" s="234"/>
      <c r="J47" s="232">
        <v>-242.45</v>
      </c>
      <c r="K47" s="233"/>
      <c r="L47" s="233"/>
      <c r="M47" s="233"/>
      <c r="N47" s="233"/>
      <c r="O47" s="233"/>
      <c r="P47" s="234"/>
      <c r="Q47" s="225"/>
      <c r="R47" s="226">
        <f t="shared" si="9"/>
        <v>-242.45</v>
      </c>
      <c r="S47" s="235">
        <f t="shared" si="10"/>
        <v>7655.7600000000011</v>
      </c>
      <c r="Y47" t="s">
        <v>179</v>
      </c>
    </row>
    <row r="48" spans="1:25" ht="15.75" x14ac:dyDescent="0.25">
      <c r="A48" s="213">
        <v>42815</v>
      </c>
      <c r="B48" s="144" t="s">
        <v>241</v>
      </c>
      <c r="C48" s="215">
        <v>444</v>
      </c>
      <c r="D48" s="98" t="s">
        <v>256</v>
      </c>
      <c r="E48" s="228" t="str">
        <f t="shared" si="5"/>
        <v/>
      </c>
      <c r="F48" s="229">
        <f t="shared" si="4"/>
        <v>-350</v>
      </c>
      <c r="G48" s="232"/>
      <c r="H48" s="233"/>
      <c r="I48" s="234"/>
      <c r="J48" s="232"/>
      <c r="K48" s="233"/>
      <c r="L48" s="233">
        <v>-350</v>
      </c>
      <c r="M48" s="233"/>
      <c r="N48" s="233"/>
      <c r="O48" s="233"/>
      <c r="P48" s="234"/>
      <c r="Q48" s="225"/>
      <c r="R48" s="226">
        <f t="shared" si="9"/>
        <v>-350</v>
      </c>
      <c r="S48" s="235">
        <f t="shared" si="10"/>
        <v>7305.7600000000011</v>
      </c>
      <c r="Y48" t="s">
        <v>179</v>
      </c>
    </row>
    <row r="49" spans="1:25" ht="15.75" x14ac:dyDescent="0.25">
      <c r="A49" s="213">
        <v>42815</v>
      </c>
      <c r="B49" s="144" t="s">
        <v>253</v>
      </c>
      <c r="C49" s="215">
        <v>445</v>
      </c>
      <c r="D49" s="98" t="s">
        <v>256</v>
      </c>
      <c r="E49" s="228" t="str">
        <f t="shared" si="5"/>
        <v/>
      </c>
      <c r="F49" s="229">
        <f t="shared" si="4"/>
        <v>-236</v>
      </c>
      <c r="G49" s="232"/>
      <c r="H49" s="233"/>
      <c r="I49" s="234"/>
      <c r="J49" s="232"/>
      <c r="K49" s="233"/>
      <c r="L49" s="233"/>
      <c r="M49" s="233">
        <v>-236</v>
      </c>
      <c r="N49" s="233"/>
      <c r="O49" s="233"/>
      <c r="P49" s="234"/>
      <c r="Q49" s="225"/>
      <c r="R49" s="226">
        <f t="shared" si="9"/>
        <v>-236</v>
      </c>
      <c r="S49" s="235">
        <f t="shared" si="10"/>
        <v>7069.7600000000011</v>
      </c>
      <c r="Y49" t="s">
        <v>179</v>
      </c>
    </row>
    <row r="50" spans="1:25" ht="15.75" x14ac:dyDescent="0.25">
      <c r="A50" s="213">
        <v>42815</v>
      </c>
      <c r="B50" s="144" t="s">
        <v>254</v>
      </c>
      <c r="C50" s="215">
        <v>446</v>
      </c>
      <c r="D50" s="98" t="s">
        <v>256</v>
      </c>
      <c r="E50" s="228" t="str">
        <f>IF(SUM($G50:$I50,Q50)&gt;0,SUM($G50:$I50,$Q50),"")</f>
        <v/>
      </c>
      <c r="F50" s="229">
        <f t="shared" si="4"/>
        <v>-305.60000000000002</v>
      </c>
      <c r="G50" s="232"/>
      <c r="H50" s="233"/>
      <c r="I50" s="234"/>
      <c r="J50" s="232"/>
      <c r="K50" s="233"/>
      <c r="L50" s="233"/>
      <c r="M50" s="233">
        <v>-305.60000000000002</v>
      </c>
      <c r="N50" s="233"/>
      <c r="O50" s="233"/>
      <c r="P50" s="234"/>
      <c r="Q50" s="225"/>
      <c r="R50" s="226">
        <f t="shared" si="9"/>
        <v>-305.60000000000002</v>
      </c>
      <c r="S50" s="235">
        <f t="shared" si="10"/>
        <v>6764.1600000000008</v>
      </c>
    </row>
    <row r="51" spans="1:25" ht="15.75" x14ac:dyDescent="0.25">
      <c r="A51" s="213">
        <v>42815</v>
      </c>
      <c r="B51" s="144" t="s">
        <v>255</v>
      </c>
      <c r="C51" s="215">
        <v>448</v>
      </c>
      <c r="D51" s="98" t="s">
        <v>256</v>
      </c>
      <c r="E51" s="228" t="str">
        <f>IF(SUM($G51:$I51,Q51)&gt;0,SUM($G51:$I51,$Q51),"")</f>
        <v/>
      </c>
      <c r="F51" s="229">
        <f t="shared" si="4"/>
        <v>-30.49</v>
      </c>
      <c r="G51" s="232"/>
      <c r="H51" s="233"/>
      <c r="I51" s="234"/>
      <c r="J51" s="232"/>
      <c r="K51" s="233">
        <v>-30.49</v>
      </c>
      <c r="L51" s="233"/>
      <c r="M51" s="233"/>
      <c r="N51" s="233"/>
      <c r="O51" s="233"/>
      <c r="P51" s="234"/>
      <c r="Q51" s="225"/>
      <c r="R51" s="226">
        <f t="shared" si="9"/>
        <v>-30.49</v>
      </c>
      <c r="S51" s="235">
        <f t="shared" si="10"/>
        <v>6733.670000000001</v>
      </c>
    </row>
    <row r="52" spans="1:25" ht="15.75" x14ac:dyDescent="0.25">
      <c r="A52" s="213">
        <v>42815</v>
      </c>
      <c r="B52" s="144" t="s">
        <v>100</v>
      </c>
      <c r="C52" s="215">
        <v>449</v>
      </c>
      <c r="D52" s="98" t="s">
        <v>256</v>
      </c>
      <c r="E52" s="228" t="str">
        <f>IF(SUM($G52:$I52,Q52)&gt;0,SUM($G52:$I52,$Q52),"")</f>
        <v/>
      </c>
      <c r="F52" s="229">
        <f t="shared" si="4"/>
        <v>-35</v>
      </c>
      <c r="G52" s="232"/>
      <c r="H52" s="233"/>
      <c r="I52" s="234"/>
      <c r="J52" s="232"/>
      <c r="K52" s="233">
        <v>-35</v>
      </c>
      <c r="L52" s="233"/>
      <c r="M52" s="233"/>
      <c r="N52" s="233"/>
      <c r="O52" s="233"/>
      <c r="P52" s="234"/>
      <c r="Q52" s="225"/>
      <c r="R52" s="226">
        <f t="shared" si="9"/>
        <v>-35</v>
      </c>
      <c r="S52" s="235">
        <f t="shared" si="10"/>
        <v>6698.670000000001</v>
      </c>
    </row>
    <row r="53" spans="1:25" ht="16.5" thickBot="1" x14ac:dyDescent="0.3">
      <c r="A53" s="213">
        <v>42822</v>
      </c>
      <c r="B53" s="144" t="s">
        <v>214</v>
      </c>
      <c r="C53" s="215" t="s">
        <v>156</v>
      </c>
      <c r="D53" s="98"/>
      <c r="E53" s="228" t="str">
        <f t="shared" ref="E53:E55" si="11">IF(SUM($G53:$I53,Q53)&gt;0,SUM($G53:$I53,$Q53),"")</f>
        <v/>
      </c>
      <c r="F53" s="229">
        <f t="shared" si="4"/>
        <v>-242.45</v>
      </c>
      <c r="G53" s="232"/>
      <c r="H53" s="233"/>
      <c r="I53" s="234"/>
      <c r="J53" s="232">
        <v>-242.45</v>
      </c>
      <c r="K53" s="233"/>
      <c r="L53" s="233"/>
      <c r="M53" s="233"/>
      <c r="N53" s="233"/>
      <c r="O53" s="233"/>
      <c r="P53" s="234"/>
      <c r="Q53" s="225"/>
      <c r="R53" s="226">
        <f t="shared" si="9"/>
        <v>-242.45</v>
      </c>
      <c r="S53" s="235">
        <f t="shared" si="10"/>
        <v>6456.2200000000012</v>
      </c>
      <c r="Y53" t="s">
        <v>179</v>
      </c>
    </row>
    <row r="54" spans="1:25" ht="15.75" hidden="1" x14ac:dyDescent="0.25">
      <c r="A54" s="213"/>
      <c r="B54" s="144"/>
      <c r="C54" s="215"/>
      <c r="D54" s="98"/>
      <c r="E54" s="228" t="str">
        <f t="shared" si="11"/>
        <v/>
      </c>
      <c r="F54" s="229" t="str">
        <f t="shared" si="4"/>
        <v/>
      </c>
      <c r="G54" s="232"/>
      <c r="H54" s="233"/>
      <c r="I54" s="234"/>
      <c r="J54" s="232"/>
      <c r="K54" s="233"/>
      <c r="L54" s="233"/>
      <c r="M54" s="233"/>
      <c r="N54" s="233"/>
      <c r="O54" s="233"/>
      <c r="P54" s="234"/>
      <c r="Q54" s="225"/>
      <c r="R54" s="226">
        <f t="shared" si="9"/>
        <v>0</v>
      </c>
      <c r="S54" s="235">
        <f t="shared" si="10"/>
        <v>6456.2200000000012</v>
      </c>
    </row>
    <row r="55" spans="1:25" ht="16.5" hidden="1" thickBot="1" x14ac:dyDescent="0.3">
      <c r="A55" s="238"/>
      <c r="B55" s="168"/>
      <c r="C55" s="240"/>
      <c r="D55" s="284"/>
      <c r="E55" s="228" t="str">
        <f t="shared" si="11"/>
        <v/>
      </c>
      <c r="F55" s="229" t="str">
        <f t="shared" si="4"/>
        <v/>
      </c>
      <c r="G55" s="230"/>
      <c r="H55" s="220"/>
      <c r="I55" s="231"/>
      <c r="J55" s="222"/>
      <c r="K55" s="223"/>
      <c r="L55" s="223"/>
      <c r="M55" s="223"/>
      <c r="N55" s="223"/>
      <c r="O55" s="279"/>
      <c r="P55" s="224"/>
      <c r="Q55" s="242"/>
      <c r="R55" s="226">
        <f t="shared" si="9"/>
        <v>0</v>
      </c>
      <c r="S55" s="235">
        <f t="shared" si="10"/>
        <v>6456.2200000000012</v>
      </c>
    </row>
    <row r="56" spans="1:25" ht="16.5" thickBot="1" x14ac:dyDescent="0.3">
      <c r="A56" s="243"/>
      <c r="B56" s="244" t="s">
        <v>23</v>
      </c>
      <c r="C56" s="245"/>
      <c r="D56" s="285"/>
      <c r="E56" s="247">
        <f>SUM(E7:E55)</f>
        <v>12249.5</v>
      </c>
      <c r="F56" s="247">
        <f>SUM(F7:F55)</f>
        <v>-11462.320000000003</v>
      </c>
      <c r="G56" s="248">
        <f t="shared" ref="G56:R56" si="12">SUM(G6:G55)</f>
        <v>6000</v>
      </c>
      <c r="H56" s="249">
        <f t="shared" si="12"/>
        <v>6249.5</v>
      </c>
      <c r="I56" s="247">
        <f t="shared" si="12"/>
        <v>0</v>
      </c>
      <c r="J56" s="248">
        <f t="shared" si="12"/>
        <v>-3038.8699999999994</v>
      </c>
      <c r="K56" s="249">
        <f t="shared" si="12"/>
        <v>-1354.03</v>
      </c>
      <c r="L56" s="249">
        <f t="shared" si="12"/>
        <v>-1050</v>
      </c>
      <c r="M56" s="249">
        <f t="shared" si="12"/>
        <v>-2606.6</v>
      </c>
      <c r="N56" s="249">
        <f t="shared" si="12"/>
        <v>0</v>
      </c>
      <c r="O56" s="249">
        <f t="shared" si="12"/>
        <v>-3402.36</v>
      </c>
      <c r="P56" s="247">
        <f t="shared" si="12"/>
        <v>-10.46</v>
      </c>
      <c r="Q56" s="249">
        <f t="shared" si="12"/>
        <v>0</v>
      </c>
      <c r="R56" s="249">
        <f t="shared" si="12"/>
        <v>787.17999999999984</v>
      </c>
      <c r="S56" s="250"/>
    </row>
    <row r="57" spans="1:25" ht="16.5" thickBot="1" x14ac:dyDescent="0.3">
      <c r="A57" s="251"/>
      <c r="B57" s="252"/>
      <c r="C57" s="253"/>
      <c r="D57" s="124"/>
      <c r="E57" s="255"/>
      <c r="F57" s="255"/>
      <c r="G57" s="255"/>
      <c r="H57" s="255"/>
      <c r="I57" s="255"/>
      <c r="J57" s="255"/>
      <c r="K57" s="255"/>
      <c r="L57" s="255"/>
      <c r="M57" s="255"/>
      <c r="N57" s="255"/>
      <c r="O57" s="255"/>
      <c r="P57" s="256" t="s">
        <v>25</v>
      </c>
      <c r="Q57" s="256"/>
      <c r="R57" s="256"/>
      <c r="S57" s="257">
        <f>S55</f>
        <v>6456.2200000000012</v>
      </c>
    </row>
    <row r="58" spans="1:25" ht="16.5" thickBot="1" x14ac:dyDescent="0.3">
      <c r="A58" s="251"/>
      <c r="B58" s="252" t="s">
        <v>26</v>
      </c>
      <c r="C58" s="253">
        <f>S6</f>
        <v>5669.04</v>
      </c>
      <c r="D58" s="124"/>
      <c r="E58" s="252"/>
      <c r="F58" s="255"/>
      <c r="G58" s="252" t="s">
        <v>27</v>
      </c>
      <c r="H58" s="252"/>
      <c r="I58" s="258">
        <f>E56</f>
        <v>12249.5</v>
      </c>
      <c r="J58" s="255"/>
      <c r="K58" s="255"/>
      <c r="L58" s="255"/>
      <c r="M58" s="255"/>
      <c r="N58" s="255"/>
      <c r="O58" s="255"/>
      <c r="P58" s="256" t="s">
        <v>28</v>
      </c>
      <c r="Q58" s="259"/>
      <c r="R58" s="260"/>
      <c r="S58" s="261">
        <f>U42</f>
        <v>0</v>
      </c>
    </row>
    <row r="59" spans="1:25" ht="16.5" thickBot="1" x14ac:dyDescent="0.3">
      <c r="A59" s="262"/>
      <c r="B59" s="252"/>
      <c r="C59" s="253"/>
      <c r="D59" s="286"/>
      <c r="E59" s="264"/>
      <c r="F59" s="255"/>
      <c r="G59" s="252" t="s">
        <v>29</v>
      </c>
      <c r="H59" s="252"/>
      <c r="I59" s="255">
        <f>I56</f>
        <v>0</v>
      </c>
      <c r="J59" s="255"/>
      <c r="K59" s="255"/>
      <c r="L59" s="255"/>
      <c r="M59" s="255"/>
      <c r="N59" s="255"/>
      <c r="O59" s="255"/>
      <c r="P59" s="265" t="s">
        <v>30</v>
      </c>
      <c r="Q59" s="252"/>
      <c r="R59" s="255"/>
      <c r="S59" s="266">
        <f>SUM(S57+S58)</f>
        <v>6456.2200000000012</v>
      </c>
      <c r="Y59" s="277"/>
    </row>
    <row r="60" spans="1:25" ht="16.5" thickBot="1" x14ac:dyDescent="0.3">
      <c r="A60" s="251"/>
      <c r="B60" s="252"/>
      <c r="C60" s="253"/>
      <c r="D60" s="286"/>
      <c r="E60" s="264"/>
      <c r="F60" s="255"/>
      <c r="G60" s="252" t="s">
        <v>31</v>
      </c>
      <c r="H60" s="252"/>
      <c r="I60" s="267">
        <f>+SUM(E56+I59)</f>
        <v>12249.5</v>
      </c>
      <c r="J60" s="255"/>
      <c r="K60" s="255"/>
      <c r="L60" s="255" t="s">
        <v>32</v>
      </c>
      <c r="M60" s="255"/>
      <c r="N60" s="268">
        <f>SUM(J56:P56)</f>
        <v>-11462.32</v>
      </c>
      <c r="O60" s="255"/>
      <c r="P60" s="255"/>
      <c r="Q60" s="252" t="s">
        <v>33</v>
      </c>
      <c r="R60" s="268">
        <f>IF(ROUND(I60+SUM(J6:P55),2)&lt;&gt;ROUND(R56,2),"Check!",I60+SUM(J6:P55))</f>
        <v>787.17999999999665</v>
      </c>
      <c r="S60" s="252"/>
    </row>
    <row r="61" spans="1:25" ht="15.75" x14ac:dyDescent="0.25">
      <c r="A61" s="251"/>
      <c r="B61" s="269" t="s">
        <v>24</v>
      </c>
      <c r="C61" s="253"/>
      <c r="D61" s="130"/>
      <c r="E61" s="252"/>
      <c r="F61" s="255"/>
      <c r="G61" s="252"/>
      <c r="H61" s="252"/>
      <c r="I61" s="252"/>
      <c r="J61" s="255"/>
      <c r="K61" s="255"/>
      <c r="L61" s="255"/>
      <c r="M61" s="255"/>
      <c r="N61" s="255"/>
      <c r="O61" s="255"/>
      <c r="P61" s="255"/>
      <c r="Q61" s="252"/>
      <c r="R61" s="255"/>
      <c r="S61" s="252"/>
    </row>
    <row r="62" spans="1:25" ht="15.75" x14ac:dyDescent="0.25">
      <c r="A62" s="271"/>
      <c r="B62" s="269"/>
      <c r="C62" s="253"/>
      <c r="D62" s="130"/>
      <c r="E62" s="252"/>
      <c r="F62" s="272" t="s">
        <v>34</v>
      </c>
      <c r="G62" s="272"/>
      <c r="H62" s="272"/>
      <c r="I62" s="273">
        <f>SUM(C58+I60+N60)</f>
        <v>6456.2200000000012</v>
      </c>
      <c r="J62" s="272" t="s">
        <v>35</v>
      </c>
      <c r="K62" s="272"/>
      <c r="L62" s="272"/>
      <c r="M62" s="272"/>
      <c r="N62" s="274">
        <f>SUM(K56:P56)</f>
        <v>-8423.4499999999989</v>
      </c>
      <c r="O62" s="272"/>
      <c r="P62" s="272"/>
      <c r="Q62" s="272" t="s">
        <v>36</v>
      </c>
      <c r="R62" s="272"/>
      <c r="S62" s="274">
        <f>S59-I62</f>
        <v>0</v>
      </c>
    </row>
    <row r="63" spans="1:25" x14ac:dyDescent="0.25">
      <c r="A63" s="132"/>
      <c r="B63" s="122"/>
      <c r="C63" s="123"/>
      <c r="D63" s="124"/>
      <c r="E63" s="122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</row>
    <row r="64" spans="1:25" x14ac:dyDescent="0.25">
      <c r="A64" s="108"/>
      <c r="B64" s="108"/>
      <c r="C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281"/>
      <c r="S64" s="108"/>
    </row>
  </sheetData>
  <pageMargins left="0.25" right="0.25" top="0.75" bottom="0.25" header="0" footer="0"/>
  <pageSetup paperSize="9" scale="49" fitToHeight="0" orientation="landscape" horizontalDpi="4294967293" verticalDpi="0" r:id="rId1"/>
  <ignoredErrors>
    <ignoredError sqref="S62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2">
    <pageSetUpPr fitToPage="1"/>
  </sheetPr>
  <dimension ref="A1:X61"/>
  <sheetViews>
    <sheetView zoomScale="80" zoomScaleNormal="80" workbookViewId="0">
      <selection activeCell="K1" sqref="K1"/>
    </sheetView>
  </sheetViews>
  <sheetFormatPr defaultRowHeight="15" x14ac:dyDescent="0.25"/>
  <cols>
    <col min="1" max="1" width="10.42578125" bestFit="1" customWidth="1"/>
    <col min="2" max="2" width="45.28515625" customWidth="1"/>
    <col min="3" max="3" width="11.42578125" bestFit="1" customWidth="1"/>
    <col min="4" max="4" width="9.140625" hidden="1" customWidth="1"/>
    <col min="5" max="5" width="12.7109375" bestFit="1" customWidth="1"/>
    <col min="6" max="6" width="12.140625" customWidth="1"/>
    <col min="7" max="7" width="11.28515625" customWidth="1"/>
    <col min="8" max="8" width="11.42578125" bestFit="1" customWidth="1"/>
    <col min="9" max="9" width="12.7109375" customWidth="1"/>
    <col min="10" max="10" width="11.42578125" customWidth="1"/>
    <col min="11" max="11" width="11.42578125" bestFit="1" customWidth="1"/>
    <col min="12" max="12" width="11.7109375" customWidth="1"/>
    <col min="13" max="14" width="13.42578125" customWidth="1"/>
    <col min="15" max="15" width="9.140625" customWidth="1"/>
    <col min="16" max="16" width="15.42578125" customWidth="1"/>
    <col min="17" max="17" width="12.140625" bestFit="1" customWidth="1"/>
    <col min="18" max="18" width="12.28515625" bestFit="1" customWidth="1"/>
    <col min="19" max="22" width="9.140625" hidden="1" customWidth="1"/>
    <col min="23" max="23" width="0" hidden="1" customWidth="1"/>
    <col min="24" max="24" width="9.85546875" bestFit="1" customWidth="1"/>
  </cols>
  <sheetData>
    <row r="1" spans="1:24" ht="18.75" x14ac:dyDescent="0.3">
      <c r="A1" s="133" t="s">
        <v>99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</row>
    <row r="2" spans="1:24" ht="18.75" x14ac:dyDescent="0.3">
      <c r="A2" s="133" t="s">
        <v>209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</row>
    <row r="4" spans="1:24" ht="15.75" thickBot="1" x14ac:dyDescent="0.3"/>
    <row r="5" spans="1:24" ht="48" thickBot="1" x14ac:dyDescent="0.3">
      <c r="A5" s="202" t="s">
        <v>3</v>
      </c>
      <c r="B5" s="203" t="s">
        <v>4</v>
      </c>
      <c r="C5" s="204" t="s">
        <v>5</v>
      </c>
      <c r="D5" s="205" t="s">
        <v>73</v>
      </c>
      <c r="E5" s="206" t="s">
        <v>6</v>
      </c>
      <c r="F5" s="207" t="s">
        <v>7</v>
      </c>
      <c r="G5" s="208" t="s">
        <v>8</v>
      </c>
      <c r="H5" s="204" t="s">
        <v>9</v>
      </c>
      <c r="I5" s="209" t="s">
        <v>10</v>
      </c>
      <c r="J5" s="208" t="s">
        <v>11</v>
      </c>
      <c r="K5" s="204" t="s">
        <v>12</v>
      </c>
      <c r="L5" s="204" t="s">
        <v>13</v>
      </c>
      <c r="M5" s="204" t="s">
        <v>14</v>
      </c>
      <c r="N5" s="204" t="s">
        <v>204</v>
      </c>
      <c r="O5" s="210" t="s">
        <v>15</v>
      </c>
      <c r="P5" s="211" t="s">
        <v>127</v>
      </c>
      <c r="Q5" s="204" t="s">
        <v>17</v>
      </c>
      <c r="R5" s="212" t="s">
        <v>18</v>
      </c>
      <c r="W5" s="275" t="s">
        <v>178</v>
      </c>
      <c r="X5" t="s">
        <v>194</v>
      </c>
    </row>
    <row r="6" spans="1:24" ht="15.75" x14ac:dyDescent="0.25">
      <c r="A6" s="213"/>
      <c r="B6" s="144" t="s">
        <v>22</v>
      </c>
      <c r="C6" s="215"/>
      <c r="D6" s="216"/>
      <c r="E6" s="217"/>
      <c r="F6" s="276"/>
      <c r="G6" s="219"/>
      <c r="H6" s="220"/>
      <c r="I6" s="221"/>
      <c r="J6" s="222"/>
      <c r="K6" s="223"/>
      <c r="L6" s="223"/>
      <c r="M6" s="223"/>
      <c r="N6" s="278"/>
      <c r="O6" s="224"/>
      <c r="P6" s="225"/>
      <c r="Q6" s="226">
        <f>SUM(G6:I6,J6:P6)</f>
        <v>0</v>
      </c>
      <c r="R6" s="227">
        <v>6748.1700000000028</v>
      </c>
    </row>
    <row r="7" spans="1:24" ht="15.75" x14ac:dyDescent="0.25">
      <c r="A7" s="213">
        <v>42111</v>
      </c>
      <c r="B7" s="144" t="s">
        <v>189</v>
      </c>
      <c r="C7" s="215"/>
      <c r="D7" s="216"/>
      <c r="E7" s="228">
        <f>IF(SUM($G7:$I7,P7)&gt;0,SUM($G7:$I7,$P7),"")</f>
        <v>2500</v>
      </c>
      <c r="F7" s="229" t="str">
        <f t="shared" ref="F7:F15" si="0">IF(SUM($J7:$O7)*-1&gt;0,SUM($J7:$O7),"")</f>
        <v/>
      </c>
      <c r="G7" s="219">
        <v>2404</v>
      </c>
      <c r="H7" s="220">
        <v>96</v>
      </c>
      <c r="I7" s="221"/>
      <c r="J7" s="222"/>
      <c r="K7" s="223"/>
      <c r="L7" s="223"/>
      <c r="M7" s="223"/>
      <c r="N7" s="223"/>
      <c r="O7" s="224"/>
      <c r="P7" s="225"/>
      <c r="Q7" s="226">
        <f>SUM(G7:I7,J7:P7)</f>
        <v>2500</v>
      </c>
      <c r="R7" s="235">
        <f>IF(OR(Q7&lt;&gt;0,I7&lt;&gt;0,S7&lt;&gt;0),R6+Q7-S7-I7,R6)</f>
        <v>9248.1700000000019</v>
      </c>
      <c r="X7" t="s">
        <v>179</v>
      </c>
    </row>
    <row r="8" spans="1:24" ht="15.75" x14ac:dyDescent="0.25">
      <c r="A8" s="213">
        <v>42122</v>
      </c>
      <c r="B8" s="144" t="s">
        <v>190</v>
      </c>
      <c r="C8" s="215" t="s">
        <v>156</v>
      </c>
      <c r="D8" s="216"/>
      <c r="E8" s="228"/>
      <c r="F8" s="229"/>
      <c r="G8" s="219"/>
      <c r="H8" s="220"/>
      <c r="I8" s="221"/>
      <c r="J8" s="222">
        <v>-242.45</v>
      </c>
      <c r="K8" s="223"/>
      <c r="L8" s="223"/>
      <c r="M8" s="223"/>
      <c r="N8" s="223"/>
      <c r="O8" s="224"/>
      <c r="P8" s="225"/>
      <c r="Q8" s="226">
        <f>SUM(G8:I8,J8:P8)</f>
        <v>-242.45</v>
      </c>
      <c r="R8" s="235">
        <f>IF(OR(Q8&lt;&gt;0,I8&lt;&gt;0,S8&lt;&gt;0),R7+Q8-S8-I8,R7)</f>
        <v>9005.7200000000012</v>
      </c>
      <c r="X8" t="s">
        <v>179</v>
      </c>
    </row>
    <row r="9" spans="1:24" ht="15.75" x14ac:dyDescent="0.25">
      <c r="A9" s="213">
        <v>42136</v>
      </c>
      <c r="B9" s="144" t="s">
        <v>182</v>
      </c>
      <c r="C9" s="215">
        <v>392</v>
      </c>
      <c r="D9" s="216"/>
      <c r="E9" s="228" t="str">
        <f>IF(SUM($G9:$I9,P9)&gt;0,SUM($G9:$I9,$P9),"")</f>
        <v/>
      </c>
      <c r="F9" s="229">
        <f t="shared" si="0"/>
        <v>-236</v>
      </c>
      <c r="G9" s="230"/>
      <c r="H9" s="220"/>
      <c r="I9" s="231"/>
      <c r="J9" s="232"/>
      <c r="K9" s="233"/>
      <c r="L9" s="233"/>
      <c r="M9" s="233">
        <v>-236</v>
      </c>
      <c r="N9" s="233"/>
      <c r="O9" s="234"/>
      <c r="P9" s="225"/>
      <c r="Q9" s="226">
        <f t="shared" ref="Q9:Q52" si="1">SUM(G9:I9,J9:P9)</f>
        <v>-236</v>
      </c>
      <c r="R9" s="235">
        <f t="shared" ref="R9:R52" si="2">IF(OR(Q9&lt;&gt;0,I9&lt;&gt;0,S9&lt;&gt;0),R8+Q9-S9-I9,R8)</f>
        <v>8769.7200000000012</v>
      </c>
      <c r="X9" t="s">
        <v>179</v>
      </c>
    </row>
    <row r="10" spans="1:24" ht="15.75" x14ac:dyDescent="0.25">
      <c r="A10" s="213">
        <v>42136</v>
      </c>
      <c r="B10" s="144" t="s">
        <v>183</v>
      </c>
      <c r="C10" s="215">
        <v>393</v>
      </c>
      <c r="D10" s="216"/>
      <c r="E10" s="228" t="str">
        <f t="shared" ref="E10:E25" si="3">IF(SUM($G10:$I10,P10)&gt;0,SUM($G10:$I10,$P10),"")</f>
        <v/>
      </c>
      <c r="F10" s="229">
        <f t="shared" si="0"/>
        <v>-1070</v>
      </c>
      <c r="G10" s="232"/>
      <c r="H10" s="233"/>
      <c r="I10" s="234"/>
      <c r="J10" s="232"/>
      <c r="K10" s="233"/>
      <c r="L10" s="233"/>
      <c r="M10" s="233">
        <v>-635</v>
      </c>
      <c r="N10" s="233">
        <v>-435</v>
      </c>
      <c r="O10" s="234"/>
      <c r="P10" s="236"/>
      <c r="Q10" s="226">
        <f t="shared" si="1"/>
        <v>-1070</v>
      </c>
      <c r="R10" s="235">
        <f t="shared" si="2"/>
        <v>7699.7200000000012</v>
      </c>
      <c r="X10" t="s">
        <v>179</v>
      </c>
    </row>
    <row r="11" spans="1:24" ht="15.75" x14ac:dyDescent="0.25">
      <c r="A11" s="213">
        <v>42136</v>
      </c>
      <c r="B11" s="144" t="s">
        <v>184</v>
      </c>
      <c r="C11" s="215">
        <v>394</v>
      </c>
      <c r="D11" s="216"/>
      <c r="E11" s="228" t="str">
        <f t="shared" si="3"/>
        <v/>
      </c>
      <c r="F11" s="229">
        <f t="shared" si="0"/>
        <v>-288.94</v>
      </c>
      <c r="G11" s="232"/>
      <c r="H11" s="233"/>
      <c r="I11" s="234"/>
      <c r="J11" s="232"/>
      <c r="K11" s="233">
        <v>-240.78</v>
      </c>
      <c r="L11" s="233"/>
      <c r="M11" s="233"/>
      <c r="N11" s="233"/>
      <c r="O11" s="234">
        <v>-48.16</v>
      </c>
      <c r="P11" s="236"/>
      <c r="Q11" s="226">
        <f t="shared" si="1"/>
        <v>-288.94</v>
      </c>
      <c r="R11" s="235">
        <f t="shared" si="2"/>
        <v>7410.7800000000016</v>
      </c>
      <c r="X11" t="s">
        <v>179</v>
      </c>
    </row>
    <row r="12" spans="1:24" ht="15.75" x14ac:dyDescent="0.25">
      <c r="A12" s="213">
        <v>42136</v>
      </c>
      <c r="B12" s="144" t="s">
        <v>185</v>
      </c>
      <c r="C12" s="215">
        <v>396</v>
      </c>
      <c r="D12" s="216"/>
      <c r="E12" s="228" t="str">
        <f t="shared" si="3"/>
        <v/>
      </c>
      <c r="F12" s="229">
        <f t="shared" si="0"/>
        <v>-95</v>
      </c>
      <c r="G12" s="232"/>
      <c r="H12" s="233"/>
      <c r="I12" s="234"/>
      <c r="J12" s="232"/>
      <c r="K12" s="233">
        <v>-95</v>
      </c>
      <c r="L12" s="233"/>
      <c r="M12" s="233"/>
      <c r="N12" s="233"/>
      <c r="O12" s="234"/>
      <c r="P12" s="225"/>
      <c r="Q12" s="226">
        <f t="shared" si="1"/>
        <v>-95</v>
      </c>
      <c r="R12" s="235">
        <f t="shared" si="2"/>
        <v>7315.7800000000016</v>
      </c>
      <c r="X12" t="s">
        <v>179</v>
      </c>
    </row>
    <row r="13" spans="1:24" ht="15.75" x14ac:dyDescent="0.25">
      <c r="A13" s="213">
        <v>42136</v>
      </c>
      <c r="B13" s="144" t="s">
        <v>186</v>
      </c>
      <c r="C13" s="215">
        <v>397</v>
      </c>
      <c r="D13" s="216"/>
      <c r="E13" s="228" t="str">
        <f t="shared" si="3"/>
        <v/>
      </c>
      <c r="F13" s="229">
        <f t="shared" si="0"/>
        <v>-252.56</v>
      </c>
      <c r="G13" s="232"/>
      <c r="H13" s="233"/>
      <c r="I13" s="234"/>
      <c r="J13" s="232"/>
      <c r="K13" s="233">
        <v>-252.56</v>
      </c>
      <c r="L13" s="233"/>
      <c r="M13" s="233"/>
      <c r="N13" s="233"/>
      <c r="O13" s="234"/>
      <c r="P13" s="225"/>
      <c r="Q13" s="226">
        <f t="shared" si="1"/>
        <v>-252.56</v>
      </c>
      <c r="R13" s="235">
        <f t="shared" si="2"/>
        <v>7063.2200000000012</v>
      </c>
      <c r="X13" t="s">
        <v>179</v>
      </c>
    </row>
    <row r="14" spans="1:24" ht="15.75" x14ac:dyDescent="0.25">
      <c r="A14" s="213">
        <v>42136</v>
      </c>
      <c r="B14" s="144" t="s">
        <v>187</v>
      </c>
      <c r="C14" s="215">
        <v>398</v>
      </c>
      <c r="D14" s="216"/>
      <c r="E14" s="228" t="str">
        <f t="shared" si="3"/>
        <v/>
      </c>
      <c r="F14" s="229">
        <f t="shared" si="0"/>
        <v>-980</v>
      </c>
      <c r="G14" s="232"/>
      <c r="H14" s="233"/>
      <c r="I14" s="234"/>
      <c r="J14" s="232"/>
      <c r="K14" s="233"/>
      <c r="L14" s="233"/>
      <c r="M14" s="233"/>
      <c r="N14" s="233">
        <v>-980</v>
      </c>
      <c r="O14" s="234"/>
      <c r="P14" s="225"/>
      <c r="Q14" s="226">
        <f t="shared" si="1"/>
        <v>-980</v>
      </c>
      <c r="R14" s="235">
        <f t="shared" si="2"/>
        <v>6083.2200000000012</v>
      </c>
      <c r="X14" t="s">
        <v>179</v>
      </c>
    </row>
    <row r="15" spans="1:24" ht="15.75" x14ac:dyDescent="0.25">
      <c r="A15" s="213">
        <v>42136</v>
      </c>
      <c r="B15" s="144" t="s">
        <v>188</v>
      </c>
      <c r="C15" s="215">
        <v>399</v>
      </c>
      <c r="D15" s="216"/>
      <c r="E15" s="228"/>
      <c r="F15" s="229">
        <f t="shared" si="0"/>
        <v>-510</v>
      </c>
      <c r="G15" s="232"/>
      <c r="H15" s="233"/>
      <c r="I15" s="234"/>
      <c r="J15" s="232"/>
      <c r="K15" s="233"/>
      <c r="L15" s="233"/>
      <c r="M15" s="233"/>
      <c r="N15" s="233">
        <v>-510</v>
      </c>
      <c r="O15" s="234"/>
      <c r="P15" s="225"/>
      <c r="Q15" s="226">
        <f t="shared" si="1"/>
        <v>-510</v>
      </c>
      <c r="R15" s="235">
        <f t="shared" si="2"/>
        <v>5573.2200000000012</v>
      </c>
    </row>
    <row r="16" spans="1:24" ht="15.75" x14ac:dyDescent="0.25">
      <c r="A16" s="213">
        <v>42152</v>
      </c>
      <c r="B16" s="144" t="s">
        <v>191</v>
      </c>
      <c r="C16" s="215" t="s">
        <v>156</v>
      </c>
      <c r="D16" s="216"/>
      <c r="E16" s="228" t="str">
        <f t="shared" si="3"/>
        <v/>
      </c>
      <c r="F16" s="229">
        <f t="shared" ref="F16:F52" si="4">IF(SUM($J16:$O16)*-1&gt;0,SUM($J16:$O16),"")</f>
        <v>-242.45</v>
      </c>
      <c r="G16" s="232"/>
      <c r="H16" s="233"/>
      <c r="I16" s="234"/>
      <c r="J16" s="232">
        <v>-242.45</v>
      </c>
      <c r="K16" s="233"/>
      <c r="L16" s="233"/>
      <c r="M16" s="233"/>
      <c r="N16" s="233"/>
      <c r="O16" s="234"/>
      <c r="P16" s="225"/>
      <c r="Q16" s="226">
        <f t="shared" si="1"/>
        <v>-242.45</v>
      </c>
      <c r="R16" s="235">
        <f t="shared" si="2"/>
        <v>5330.7700000000013</v>
      </c>
      <c r="X16" t="s">
        <v>179</v>
      </c>
    </row>
    <row r="17" spans="1:24" ht="15.75" x14ac:dyDescent="0.25">
      <c r="A17" s="213">
        <v>42183</v>
      </c>
      <c r="B17" s="144" t="s">
        <v>192</v>
      </c>
      <c r="C17" s="215" t="s">
        <v>156</v>
      </c>
      <c r="D17" s="216"/>
      <c r="E17" s="228" t="str">
        <f>IF(SUM($G17:$I17,P17)&gt;0,SUM($G17:$I17,$P17),"")</f>
        <v/>
      </c>
      <c r="F17" s="229">
        <f t="shared" si="4"/>
        <v>-242.45</v>
      </c>
      <c r="G17" s="232"/>
      <c r="H17" s="233"/>
      <c r="I17" s="234"/>
      <c r="J17" s="232">
        <v>-242.45</v>
      </c>
      <c r="K17" s="233"/>
      <c r="L17" s="233"/>
      <c r="M17" s="233"/>
      <c r="N17" s="233"/>
      <c r="O17" s="234"/>
      <c r="P17" s="225"/>
      <c r="Q17" s="226">
        <f t="shared" si="1"/>
        <v>-242.45</v>
      </c>
      <c r="R17" s="235">
        <f t="shared" si="2"/>
        <v>5088.3200000000015</v>
      </c>
      <c r="X17" t="s">
        <v>179</v>
      </c>
    </row>
    <row r="18" spans="1:24" ht="15.75" x14ac:dyDescent="0.25">
      <c r="A18" s="213">
        <v>42185</v>
      </c>
      <c r="B18" s="144" t="s">
        <v>193</v>
      </c>
      <c r="C18" s="215">
        <v>400</v>
      </c>
      <c r="D18" s="237"/>
      <c r="E18" s="228" t="str">
        <f t="shared" si="3"/>
        <v/>
      </c>
      <c r="F18" s="229">
        <f t="shared" si="4"/>
        <v>-708</v>
      </c>
      <c r="G18" s="232"/>
      <c r="H18" s="233"/>
      <c r="I18" s="234"/>
      <c r="J18" s="232"/>
      <c r="K18" s="233"/>
      <c r="L18" s="233"/>
      <c r="M18" s="233">
        <v>-708</v>
      </c>
      <c r="N18" s="233"/>
      <c r="O18" s="234"/>
      <c r="P18" s="225"/>
      <c r="Q18" s="226">
        <f t="shared" si="1"/>
        <v>-708</v>
      </c>
      <c r="R18" s="235">
        <f t="shared" si="2"/>
        <v>4380.3200000000015</v>
      </c>
      <c r="X18" t="s">
        <v>179</v>
      </c>
    </row>
    <row r="19" spans="1:24" ht="15.75" x14ac:dyDescent="0.25">
      <c r="A19" s="213">
        <v>42185</v>
      </c>
      <c r="B19" s="144" t="s">
        <v>215</v>
      </c>
      <c r="C19" s="215">
        <v>401</v>
      </c>
      <c r="D19" s="237"/>
      <c r="E19" s="228" t="str">
        <f>IF(SUM($G19:$I19,P19)&gt;0,SUM($G19:$I19,$P19),"")</f>
        <v/>
      </c>
      <c r="F19" s="229">
        <f t="shared" si="4"/>
        <v>-53.58</v>
      </c>
      <c r="G19" s="232"/>
      <c r="H19" s="233"/>
      <c r="I19" s="234"/>
      <c r="J19" s="232">
        <v>-8.1999999999999993</v>
      </c>
      <c r="K19" s="233">
        <v>-45.38</v>
      </c>
      <c r="L19" s="233"/>
      <c r="M19" s="233"/>
      <c r="N19" s="233"/>
      <c r="O19" s="234"/>
      <c r="P19" s="225"/>
      <c r="Q19" s="226">
        <f>SUM(G19:I19,J19:P19)</f>
        <v>-53.58</v>
      </c>
      <c r="R19" s="235">
        <f t="shared" si="2"/>
        <v>4326.7400000000016</v>
      </c>
      <c r="X19" t="s">
        <v>179</v>
      </c>
    </row>
    <row r="20" spans="1:24" ht="15.75" x14ac:dyDescent="0.25">
      <c r="A20" s="213">
        <v>42213</v>
      </c>
      <c r="B20" s="144" t="s">
        <v>195</v>
      </c>
      <c r="C20" s="215" t="s">
        <v>156</v>
      </c>
      <c r="D20" s="216"/>
      <c r="E20" s="228" t="str">
        <f>IF(SUM($G20:$I20,P20)&gt;0,SUM($G20:$I20,$P20),"")</f>
        <v/>
      </c>
      <c r="F20" s="229">
        <f t="shared" si="4"/>
        <v>-242.45</v>
      </c>
      <c r="G20" s="232"/>
      <c r="H20" s="233"/>
      <c r="I20" s="234"/>
      <c r="J20" s="232">
        <v>-242.45</v>
      </c>
      <c r="K20" s="233"/>
      <c r="L20" s="233"/>
      <c r="M20" s="233"/>
      <c r="N20" s="233"/>
      <c r="O20" s="234"/>
      <c r="P20" s="225"/>
      <c r="Q20" s="226">
        <f t="shared" si="1"/>
        <v>-242.45</v>
      </c>
      <c r="R20" s="235">
        <f t="shared" si="2"/>
        <v>4084.2900000000018</v>
      </c>
      <c r="X20" t="s">
        <v>179</v>
      </c>
    </row>
    <row r="21" spans="1:24" ht="15.75" x14ac:dyDescent="0.25">
      <c r="A21" s="213">
        <v>42244</v>
      </c>
      <c r="B21" s="144" t="s">
        <v>196</v>
      </c>
      <c r="C21" s="215" t="s">
        <v>156</v>
      </c>
      <c r="D21" s="216"/>
      <c r="E21" s="228" t="str">
        <f t="shared" si="3"/>
        <v/>
      </c>
      <c r="F21" s="229">
        <f t="shared" si="4"/>
        <v>-242.45</v>
      </c>
      <c r="G21" s="232"/>
      <c r="H21" s="233"/>
      <c r="I21" s="234"/>
      <c r="J21" s="232">
        <v>-242.45</v>
      </c>
      <c r="K21" s="233"/>
      <c r="L21" s="233"/>
      <c r="M21" s="233"/>
      <c r="N21" s="233"/>
      <c r="O21" s="234"/>
      <c r="P21" s="225"/>
      <c r="Q21" s="226">
        <f t="shared" si="1"/>
        <v>-242.45</v>
      </c>
      <c r="R21" s="235">
        <f t="shared" si="2"/>
        <v>3841.840000000002</v>
      </c>
      <c r="X21" t="s">
        <v>179</v>
      </c>
    </row>
    <row r="22" spans="1:24" ht="15.75" x14ac:dyDescent="0.25">
      <c r="A22" s="213">
        <v>42255</v>
      </c>
      <c r="B22" s="144" t="s">
        <v>200</v>
      </c>
      <c r="C22" s="215">
        <v>405</v>
      </c>
      <c r="D22" s="216"/>
      <c r="E22" s="228" t="str">
        <f t="shared" si="3"/>
        <v/>
      </c>
      <c r="F22" s="229">
        <f t="shared" si="4"/>
        <v>-472</v>
      </c>
      <c r="G22" s="232"/>
      <c r="H22" s="233"/>
      <c r="I22" s="234"/>
      <c r="J22" s="232"/>
      <c r="K22" s="233"/>
      <c r="L22" s="233"/>
      <c r="M22" s="233">
        <v>-472</v>
      </c>
      <c r="N22" s="233"/>
      <c r="O22" s="234"/>
      <c r="P22" s="225"/>
      <c r="Q22" s="226">
        <f t="shared" si="1"/>
        <v>-472</v>
      </c>
      <c r="R22" s="235">
        <f t="shared" si="2"/>
        <v>3369.840000000002</v>
      </c>
      <c r="X22" t="s">
        <v>179</v>
      </c>
    </row>
    <row r="23" spans="1:24" ht="15.75" x14ac:dyDescent="0.25">
      <c r="A23" s="213">
        <v>42255</v>
      </c>
      <c r="B23" s="144" t="s">
        <v>197</v>
      </c>
      <c r="C23" s="215">
        <v>406</v>
      </c>
      <c r="D23" s="216"/>
      <c r="E23" s="228" t="str">
        <f t="shared" si="3"/>
        <v/>
      </c>
      <c r="F23" s="229">
        <f t="shared" si="4"/>
        <v>-120</v>
      </c>
      <c r="G23" s="232"/>
      <c r="H23" s="233"/>
      <c r="I23" s="234"/>
      <c r="J23" s="232"/>
      <c r="K23" s="233">
        <v>-120</v>
      </c>
      <c r="L23" s="233"/>
      <c r="M23" s="233"/>
      <c r="N23" s="233"/>
      <c r="O23" s="234"/>
      <c r="P23" s="225"/>
      <c r="Q23" s="226">
        <f t="shared" si="1"/>
        <v>-120</v>
      </c>
      <c r="R23" s="235">
        <f t="shared" si="2"/>
        <v>3249.840000000002</v>
      </c>
      <c r="X23" t="s">
        <v>179</v>
      </c>
    </row>
    <row r="24" spans="1:24" ht="15.75" x14ac:dyDescent="0.25">
      <c r="A24" s="213">
        <v>42256</v>
      </c>
      <c r="B24" s="144" t="s">
        <v>198</v>
      </c>
      <c r="C24" s="215">
        <v>407</v>
      </c>
      <c r="D24" s="216"/>
      <c r="E24" s="228"/>
      <c r="F24" s="229">
        <f t="shared" si="4"/>
        <v>-9.9</v>
      </c>
      <c r="G24" s="232"/>
      <c r="H24" s="233"/>
      <c r="I24" s="234"/>
      <c r="J24" s="232"/>
      <c r="K24" s="233">
        <v>-8.25</v>
      </c>
      <c r="L24" s="233"/>
      <c r="M24" s="233"/>
      <c r="N24" s="233"/>
      <c r="O24" s="234">
        <v>-1.65</v>
      </c>
      <c r="P24" s="225"/>
      <c r="Q24" s="226">
        <f t="shared" si="1"/>
        <v>-9.9</v>
      </c>
      <c r="R24" s="235">
        <f t="shared" si="2"/>
        <v>3239.9400000000019</v>
      </c>
      <c r="X24" t="s">
        <v>179</v>
      </c>
    </row>
    <row r="25" spans="1:24" ht="15.75" x14ac:dyDescent="0.25">
      <c r="A25" s="213">
        <v>42265</v>
      </c>
      <c r="B25" s="144" t="s">
        <v>189</v>
      </c>
      <c r="C25" s="215"/>
      <c r="D25" s="216"/>
      <c r="E25" s="228">
        <f t="shared" si="3"/>
        <v>2500</v>
      </c>
      <c r="F25" s="229" t="str">
        <f t="shared" si="4"/>
        <v/>
      </c>
      <c r="G25" s="232">
        <v>2404</v>
      </c>
      <c r="H25" s="233">
        <v>96</v>
      </c>
      <c r="I25" s="234"/>
      <c r="J25" s="232"/>
      <c r="K25" s="233"/>
      <c r="L25" s="233"/>
      <c r="M25" s="233"/>
      <c r="N25" s="233"/>
      <c r="O25" s="234"/>
      <c r="P25" s="225"/>
      <c r="Q25" s="226">
        <f t="shared" si="1"/>
        <v>2500</v>
      </c>
      <c r="R25" s="235">
        <f t="shared" si="2"/>
        <v>5739.9400000000023</v>
      </c>
      <c r="X25" t="s">
        <v>179</v>
      </c>
    </row>
    <row r="26" spans="1:24" ht="15.75" x14ac:dyDescent="0.25">
      <c r="A26" s="213">
        <v>42272</v>
      </c>
      <c r="B26" s="144" t="s">
        <v>199</v>
      </c>
      <c r="C26" s="215"/>
      <c r="D26" s="237"/>
      <c r="E26" s="228">
        <f>IF(SUM($G26:$I26,P26)&gt;0,SUM($G26:$I26,$P26),"")</f>
        <v>3836</v>
      </c>
      <c r="F26" s="229" t="str">
        <f t="shared" si="4"/>
        <v/>
      </c>
      <c r="G26" s="232"/>
      <c r="H26" s="233">
        <v>3836</v>
      </c>
      <c r="I26" s="234"/>
      <c r="J26" s="232"/>
      <c r="K26" s="233"/>
      <c r="L26" s="233"/>
      <c r="M26" s="233"/>
      <c r="N26" s="233"/>
      <c r="O26" s="234"/>
      <c r="P26" s="225"/>
      <c r="Q26" s="226">
        <f t="shared" si="1"/>
        <v>3836</v>
      </c>
      <c r="R26" s="235">
        <f t="shared" si="2"/>
        <v>9575.9400000000023</v>
      </c>
      <c r="X26" t="s">
        <v>179</v>
      </c>
    </row>
    <row r="27" spans="1:24" ht="15.75" x14ac:dyDescent="0.25">
      <c r="A27" s="213">
        <v>42275</v>
      </c>
      <c r="B27" s="144" t="s">
        <v>123</v>
      </c>
      <c r="C27" s="215" t="s">
        <v>156</v>
      </c>
      <c r="D27" s="237"/>
      <c r="E27" s="228" t="str">
        <f t="shared" ref="E27:E48" si="5">IF(SUM($G27:$I27,P27)&gt;0,SUM($G27:$I27,$P27),"")</f>
        <v/>
      </c>
      <c r="F27" s="229">
        <f t="shared" si="4"/>
        <v>-242.45</v>
      </c>
      <c r="G27" s="232"/>
      <c r="H27" s="233"/>
      <c r="I27" s="234"/>
      <c r="J27" s="232">
        <v>-242.45</v>
      </c>
      <c r="K27" s="233"/>
      <c r="L27" s="233"/>
      <c r="M27" s="233"/>
      <c r="N27" s="233"/>
      <c r="O27" s="234"/>
      <c r="P27" s="225"/>
      <c r="Q27" s="226">
        <f t="shared" si="1"/>
        <v>-242.45</v>
      </c>
      <c r="R27" s="235">
        <f t="shared" si="2"/>
        <v>9333.4900000000016</v>
      </c>
      <c r="X27" t="s">
        <v>179</v>
      </c>
    </row>
    <row r="28" spans="1:24" ht="15.75" x14ac:dyDescent="0.25">
      <c r="A28" s="213">
        <v>42305</v>
      </c>
      <c r="B28" s="144" t="s">
        <v>125</v>
      </c>
      <c r="C28" s="215" t="s">
        <v>156</v>
      </c>
      <c r="D28" s="237"/>
      <c r="E28" s="228" t="str">
        <f t="shared" si="5"/>
        <v/>
      </c>
      <c r="F28" s="229">
        <f t="shared" si="4"/>
        <v>-242.45</v>
      </c>
      <c r="G28" s="232"/>
      <c r="H28" s="233"/>
      <c r="I28" s="234"/>
      <c r="J28" s="232">
        <v>-242.45</v>
      </c>
      <c r="K28" s="233"/>
      <c r="L28" s="233"/>
      <c r="M28" s="233"/>
      <c r="N28" s="233"/>
      <c r="O28" s="234"/>
      <c r="P28" s="225"/>
      <c r="Q28" s="226">
        <f t="shared" si="1"/>
        <v>-242.45</v>
      </c>
      <c r="R28" s="235">
        <f t="shared" si="2"/>
        <v>9091.0400000000009</v>
      </c>
      <c r="X28" t="s">
        <v>179</v>
      </c>
    </row>
    <row r="29" spans="1:24" ht="15.75" x14ac:dyDescent="0.25">
      <c r="A29" s="213">
        <v>42318</v>
      </c>
      <c r="B29" s="144" t="s">
        <v>201</v>
      </c>
      <c r="C29" s="215">
        <v>408</v>
      </c>
      <c r="D29" s="237"/>
      <c r="E29" s="228" t="str">
        <f t="shared" si="5"/>
        <v/>
      </c>
      <c r="F29" s="229">
        <f t="shared" si="4"/>
        <v>-472</v>
      </c>
      <c r="G29" s="232"/>
      <c r="H29" s="233"/>
      <c r="I29" s="234"/>
      <c r="J29" s="232"/>
      <c r="K29" s="233"/>
      <c r="L29" s="233"/>
      <c r="M29" s="233">
        <v>-472</v>
      </c>
      <c r="N29" s="233"/>
      <c r="O29" s="234"/>
      <c r="P29" s="225"/>
      <c r="Q29" s="226">
        <f t="shared" si="1"/>
        <v>-472</v>
      </c>
      <c r="R29" s="235">
        <f t="shared" si="2"/>
        <v>8619.0400000000009</v>
      </c>
      <c r="X29" t="s">
        <v>179</v>
      </c>
    </row>
    <row r="30" spans="1:24" ht="15.75" x14ac:dyDescent="0.25">
      <c r="A30" s="213">
        <v>42318</v>
      </c>
      <c r="B30" s="144" t="s">
        <v>202</v>
      </c>
      <c r="C30" s="215">
        <v>409</v>
      </c>
      <c r="D30" s="237"/>
      <c r="E30" s="228" t="str">
        <f>IF(SUM($G30:$I30,P30)&gt;0,SUM($G30:$I30,$P30),"")</f>
        <v/>
      </c>
      <c r="F30" s="229">
        <f t="shared" si="4"/>
        <v>-40</v>
      </c>
      <c r="G30" s="232"/>
      <c r="H30" s="233"/>
      <c r="I30" s="234"/>
      <c r="J30" s="232"/>
      <c r="K30" s="233">
        <v>-40</v>
      </c>
      <c r="L30" s="233"/>
      <c r="M30" s="233"/>
      <c r="N30" s="233"/>
      <c r="O30" s="234"/>
      <c r="P30" s="225"/>
      <c r="Q30" s="226">
        <f t="shared" si="1"/>
        <v>-40</v>
      </c>
      <c r="R30" s="235">
        <f t="shared" si="2"/>
        <v>8579.0400000000009</v>
      </c>
      <c r="X30" t="s">
        <v>179</v>
      </c>
    </row>
    <row r="31" spans="1:24" ht="15.75" x14ac:dyDescent="0.25">
      <c r="A31" s="213">
        <v>42318</v>
      </c>
      <c r="B31" s="144" t="s">
        <v>203</v>
      </c>
      <c r="C31" s="215">
        <v>410</v>
      </c>
      <c r="D31" s="237"/>
      <c r="E31" s="228" t="str">
        <f t="shared" si="5"/>
        <v/>
      </c>
      <c r="F31" s="229">
        <f t="shared" si="4"/>
        <v>-163.26</v>
      </c>
      <c r="G31" s="232"/>
      <c r="H31" s="233"/>
      <c r="I31" s="234"/>
      <c r="J31" s="232"/>
      <c r="K31" s="233"/>
      <c r="L31" s="233"/>
      <c r="M31" s="233"/>
      <c r="N31" s="233">
        <v>-163.26</v>
      </c>
      <c r="O31" s="234"/>
      <c r="P31" s="225"/>
      <c r="Q31" s="226">
        <f t="shared" si="1"/>
        <v>-163.26</v>
      </c>
      <c r="R31" s="235">
        <f t="shared" si="2"/>
        <v>8415.7800000000007</v>
      </c>
      <c r="X31" t="s">
        <v>179</v>
      </c>
    </row>
    <row r="32" spans="1:24" ht="15.75" x14ac:dyDescent="0.25">
      <c r="A32" s="213">
        <v>42338</v>
      </c>
      <c r="B32" s="144" t="s">
        <v>130</v>
      </c>
      <c r="C32" s="215" t="s">
        <v>156</v>
      </c>
      <c r="D32" s="237"/>
      <c r="E32" s="228" t="str">
        <f>IF(SUM($G32:$I32,P32)&gt;0,SUM($G32:$I32,$P32),"")</f>
        <v/>
      </c>
      <c r="F32" s="229">
        <f t="shared" si="4"/>
        <v>-242.45</v>
      </c>
      <c r="G32" s="232"/>
      <c r="H32" s="233"/>
      <c r="I32" s="234"/>
      <c r="J32" s="232">
        <v>-242.45</v>
      </c>
      <c r="K32" s="233"/>
      <c r="L32" s="233"/>
      <c r="M32" s="233"/>
      <c r="N32" s="233"/>
      <c r="O32" s="234"/>
      <c r="P32" s="225"/>
      <c r="Q32" s="226">
        <f t="shared" si="1"/>
        <v>-242.45</v>
      </c>
      <c r="R32" s="235">
        <f t="shared" si="2"/>
        <v>8173.3300000000008</v>
      </c>
      <c r="X32" t="s">
        <v>179</v>
      </c>
    </row>
    <row r="33" spans="1:24" ht="15.75" x14ac:dyDescent="0.25">
      <c r="A33" s="213">
        <v>42366</v>
      </c>
      <c r="B33" s="144" t="s">
        <v>205</v>
      </c>
      <c r="C33" s="215" t="s">
        <v>156</v>
      </c>
      <c r="D33" s="216"/>
      <c r="E33" s="228" t="str">
        <f t="shared" si="5"/>
        <v/>
      </c>
      <c r="F33" s="229">
        <f t="shared" si="4"/>
        <v>-242.45</v>
      </c>
      <c r="G33" s="232"/>
      <c r="H33" s="233"/>
      <c r="I33" s="234"/>
      <c r="J33" s="232">
        <v>-242.45</v>
      </c>
      <c r="K33" s="233"/>
      <c r="L33" s="233"/>
      <c r="M33" s="233"/>
      <c r="N33" s="233"/>
      <c r="O33" s="234"/>
      <c r="P33" s="225"/>
      <c r="Q33" s="226">
        <f t="shared" si="1"/>
        <v>-242.45</v>
      </c>
      <c r="R33" s="235">
        <f t="shared" si="2"/>
        <v>7930.880000000001</v>
      </c>
      <c r="X33" t="s">
        <v>179</v>
      </c>
    </row>
    <row r="34" spans="1:24" ht="15.75" x14ac:dyDescent="0.25">
      <c r="A34" s="213">
        <v>42381</v>
      </c>
      <c r="B34" s="144" t="s">
        <v>206</v>
      </c>
      <c r="C34" s="215">
        <v>411</v>
      </c>
      <c r="D34" s="216"/>
      <c r="E34" s="228" t="str">
        <f t="shared" si="5"/>
        <v/>
      </c>
      <c r="F34" s="229">
        <f t="shared" si="4"/>
        <v>-472</v>
      </c>
      <c r="G34" s="232"/>
      <c r="H34" s="233"/>
      <c r="I34" s="234"/>
      <c r="J34" s="232"/>
      <c r="K34" s="233"/>
      <c r="L34" s="233"/>
      <c r="M34" s="233">
        <v>-472</v>
      </c>
      <c r="N34" s="233"/>
      <c r="O34" s="234"/>
      <c r="P34" s="225"/>
      <c r="Q34" s="226">
        <f t="shared" si="1"/>
        <v>-472</v>
      </c>
      <c r="R34" s="235">
        <f t="shared" si="2"/>
        <v>7458.880000000001</v>
      </c>
      <c r="X34" t="s">
        <v>179</v>
      </c>
    </row>
    <row r="35" spans="1:24" ht="15.75" x14ac:dyDescent="0.25">
      <c r="A35" s="213">
        <v>42381</v>
      </c>
      <c r="B35" s="144" t="s">
        <v>207</v>
      </c>
      <c r="C35" s="215">
        <v>412</v>
      </c>
      <c r="D35" s="216"/>
      <c r="E35" s="228" t="str">
        <f t="shared" si="5"/>
        <v/>
      </c>
      <c r="F35" s="229">
        <f t="shared" si="4"/>
        <v>-18.75</v>
      </c>
      <c r="G35" s="232"/>
      <c r="H35" s="233"/>
      <c r="I35" s="234"/>
      <c r="J35" s="232"/>
      <c r="K35" s="233"/>
      <c r="L35" s="233">
        <v>-18.75</v>
      </c>
      <c r="M35" s="233"/>
      <c r="N35" s="233"/>
      <c r="O35" s="234"/>
      <c r="P35" s="225"/>
      <c r="Q35" s="226">
        <f t="shared" si="1"/>
        <v>-18.75</v>
      </c>
      <c r="R35" s="235">
        <f t="shared" si="2"/>
        <v>7440.130000000001</v>
      </c>
      <c r="X35" t="s">
        <v>179</v>
      </c>
    </row>
    <row r="36" spans="1:24" ht="15.75" x14ac:dyDescent="0.25">
      <c r="A36" s="213">
        <v>42381</v>
      </c>
      <c r="B36" s="144" t="s">
        <v>208</v>
      </c>
      <c r="C36" s="215">
        <v>413</v>
      </c>
      <c r="D36" s="216"/>
      <c r="E36" s="228" t="str">
        <f t="shared" si="5"/>
        <v/>
      </c>
      <c r="F36" s="229">
        <f t="shared" si="4"/>
        <v>-138</v>
      </c>
      <c r="G36" s="232"/>
      <c r="H36" s="233"/>
      <c r="I36" s="234"/>
      <c r="J36" s="232"/>
      <c r="K36" s="233"/>
      <c r="L36" s="233"/>
      <c r="M36" s="233"/>
      <c r="N36" s="233">
        <v>-138</v>
      </c>
      <c r="O36" s="234"/>
      <c r="P36" s="225"/>
      <c r="Q36" s="226">
        <f t="shared" si="1"/>
        <v>-138</v>
      </c>
      <c r="R36" s="235">
        <f t="shared" si="2"/>
        <v>7302.130000000001</v>
      </c>
      <c r="X36" t="s">
        <v>179</v>
      </c>
    </row>
    <row r="37" spans="1:24" ht="15.75" x14ac:dyDescent="0.25">
      <c r="A37" s="213">
        <v>42397</v>
      </c>
      <c r="B37" s="144" t="s">
        <v>173</v>
      </c>
      <c r="C37" s="215" t="s">
        <v>156</v>
      </c>
      <c r="D37" s="216"/>
      <c r="E37" s="228"/>
      <c r="F37" s="229">
        <f t="shared" si="4"/>
        <v>-242.45</v>
      </c>
      <c r="G37" s="232"/>
      <c r="H37" s="233"/>
      <c r="I37" s="234"/>
      <c r="J37" s="232">
        <v>-242.45</v>
      </c>
      <c r="K37" s="233"/>
      <c r="L37" s="233"/>
      <c r="M37" s="233"/>
      <c r="N37" s="233"/>
      <c r="O37" s="234"/>
      <c r="P37" s="225"/>
      <c r="Q37" s="226">
        <f>SUM(G37:I37,J37:P37)</f>
        <v>-242.45</v>
      </c>
      <c r="R37" s="235">
        <f t="shared" si="2"/>
        <v>7059.6800000000012</v>
      </c>
      <c r="X37" t="s">
        <v>179</v>
      </c>
    </row>
    <row r="38" spans="1:24" ht="15.75" x14ac:dyDescent="0.25">
      <c r="A38" s="213">
        <v>42428</v>
      </c>
      <c r="B38" s="144" t="s">
        <v>175</v>
      </c>
      <c r="C38" s="215" t="s">
        <v>156</v>
      </c>
      <c r="D38" s="216"/>
      <c r="E38" s="228" t="str">
        <f t="shared" si="5"/>
        <v/>
      </c>
      <c r="F38" s="229">
        <f t="shared" si="4"/>
        <v>-242.45</v>
      </c>
      <c r="G38" s="232"/>
      <c r="H38" s="233"/>
      <c r="I38" s="234"/>
      <c r="J38" s="232">
        <v>-242.45</v>
      </c>
      <c r="K38" s="233"/>
      <c r="L38" s="233"/>
      <c r="M38" s="233"/>
      <c r="N38" s="233"/>
      <c r="O38" s="234"/>
      <c r="P38" s="225"/>
      <c r="Q38" s="226">
        <f t="shared" si="1"/>
        <v>-242.45</v>
      </c>
      <c r="R38" s="235">
        <f t="shared" si="2"/>
        <v>6817.2300000000014</v>
      </c>
      <c r="X38" t="s">
        <v>179</v>
      </c>
    </row>
    <row r="39" spans="1:24" ht="15.75" x14ac:dyDescent="0.25">
      <c r="A39" s="213">
        <v>42437</v>
      </c>
      <c r="B39" s="144" t="s">
        <v>210</v>
      </c>
      <c r="C39" s="215">
        <v>414</v>
      </c>
      <c r="D39" s="216"/>
      <c r="E39" s="228" t="str">
        <f t="shared" si="5"/>
        <v/>
      </c>
      <c r="F39" s="229">
        <f t="shared" si="4"/>
        <v>-472</v>
      </c>
      <c r="G39" s="232"/>
      <c r="H39" s="233"/>
      <c r="I39" s="234"/>
      <c r="J39" s="232"/>
      <c r="K39" s="233"/>
      <c r="L39" s="233"/>
      <c r="M39" s="233">
        <v>-472</v>
      </c>
      <c r="N39" s="233"/>
      <c r="O39" s="234"/>
      <c r="P39" s="225"/>
      <c r="Q39" s="226">
        <f t="shared" si="1"/>
        <v>-472</v>
      </c>
      <c r="R39" s="235">
        <f t="shared" si="2"/>
        <v>6345.2300000000014</v>
      </c>
      <c r="X39" t="s">
        <v>179</v>
      </c>
    </row>
    <row r="40" spans="1:24" ht="15.75" x14ac:dyDescent="0.25">
      <c r="A40" s="213">
        <v>42437</v>
      </c>
      <c r="B40" s="144" t="s">
        <v>211</v>
      </c>
      <c r="C40" s="215">
        <v>415</v>
      </c>
      <c r="D40" s="216"/>
      <c r="E40" s="228" t="str">
        <f t="shared" si="5"/>
        <v/>
      </c>
      <c r="F40" s="229">
        <f t="shared" si="4"/>
        <v>-340.92</v>
      </c>
      <c r="G40" s="232"/>
      <c r="H40" s="233"/>
      <c r="I40" s="234"/>
      <c r="J40" s="232"/>
      <c r="K40" s="233">
        <v>-284.10000000000002</v>
      </c>
      <c r="L40" s="233"/>
      <c r="M40" s="233"/>
      <c r="N40" s="233"/>
      <c r="O40" s="234">
        <v>-56.82</v>
      </c>
      <c r="P40" s="225"/>
      <c r="Q40" s="226">
        <f t="shared" si="1"/>
        <v>-340.92</v>
      </c>
      <c r="R40" s="235">
        <f t="shared" si="2"/>
        <v>6004.3100000000013</v>
      </c>
      <c r="X40" t="s">
        <v>179</v>
      </c>
    </row>
    <row r="41" spans="1:24" ht="15.75" x14ac:dyDescent="0.25">
      <c r="A41" s="213">
        <v>42437</v>
      </c>
      <c r="B41" s="144" t="s">
        <v>212</v>
      </c>
      <c r="C41" s="215">
        <v>416</v>
      </c>
      <c r="D41" s="216"/>
      <c r="E41" s="228" t="str">
        <f t="shared" si="5"/>
        <v/>
      </c>
      <c r="F41" s="229">
        <f t="shared" si="4"/>
        <v>-35</v>
      </c>
      <c r="G41" s="232"/>
      <c r="H41" s="233"/>
      <c r="I41" s="234"/>
      <c r="J41" s="232"/>
      <c r="K41" s="233">
        <v>-35</v>
      </c>
      <c r="L41" s="233"/>
      <c r="M41" s="233"/>
      <c r="N41" s="233"/>
      <c r="O41" s="234"/>
      <c r="P41" s="225"/>
      <c r="Q41" s="226">
        <f t="shared" si="1"/>
        <v>-35</v>
      </c>
      <c r="R41" s="235">
        <f t="shared" si="2"/>
        <v>5969.3100000000013</v>
      </c>
      <c r="X41" t="s">
        <v>179</v>
      </c>
    </row>
    <row r="42" spans="1:24" ht="15.75" x14ac:dyDescent="0.25">
      <c r="A42" s="213">
        <v>42437</v>
      </c>
      <c r="B42" s="144" t="s">
        <v>213</v>
      </c>
      <c r="C42" s="215">
        <v>417</v>
      </c>
      <c r="D42" s="216"/>
      <c r="E42" s="228" t="str">
        <f t="shared" si="5"/>
        <v/>
      </c>
      <c r="F42" s="229">
        <f t="shared" si="4"/>
        <v>-97.4</v>
      </c>
      <c r="G42" s="232"/>
      <c r="H42" s="233"/>
      <c r="I42" s="234"/>
      <c r="J42" s="232"/>
      <c r="K42" s="233">
        <v>-97.4</v>
      </c>
      <c r="L42" s="233"/>
      <c r="M42" s="233"/>
      <c r="N42" s="233"/>
      <c r="O42" s="234"/>
      <c r="P42" s="225"/>
      <c r="Q42" s="226">
        <f t="shared" si="1"/>
        <v>-97.4</v>
      </c>
      <c r="R42" s="235">
        <f t="shared" si="2"/>
        <v>5871.9100000000017</v>
      </c>
      <c r="X42" t="s">
        <v>179</v>
      </c>
    </row>
    <row r="43" spans="1:24" ht="15.75" x14ac:dyDescent="0.25">
      <c r="A43" s="213">
        <v>42457</v>
      </c>
      <c r="B43" s="144" t="s">
        <v>214</v>
      </c>
      <c r="C43" s="215" t="s">
        <v>156</v>
      </c>
      <c r="D43" s="216"/>
      <c r="E43" s="228" t="str">
        <f t="shared" si="5"/>
        <v/>
      </c>
      <c r="F43" s="229">
        <f t="shared" si="4"/>
        <v>-242.45</v>
      </c>
      <c r="G43" s="232"/>
      <c r="H43" s="233"/>
      <c r="I43" s="234"/>
      <c r="J43" s="232">
        <v>-242.45</v>
      </c>
      <c r="K43" s="233"/>
      <c r="L43" s="233"/>
      <c r="M43" s="233"/>
      <c r="N43" s="233"/>
      <c r="O43" s="234"/>
      <c r="P43" s="225"/>
      <c r="Q43" s="226">
        <f t="shared" si="1"/>
        <v>-242.45</v>
      </c>
      <c r="R43" s="235">
        <f t="shared" si="2"/>
        <v>5629.4600000000019</v>
      </c>
      <c r="X43" t="s">
        <v>179</v>
      </c>
    </row>
    <row r="44" spans="1:24" ht="15.75" x14ac:dyDescent="0.25">
      <c r="A44" s="213"/>
      <c r="B44" s="144"/>
      <c r="C44" s="215"/>
      <c r="D44" s="216"/>
      <c r="E44" s="228" t="str">
        <f t="shared" si="5"/>
        <v/>
      </c>
      <c r="F44" s="229" t="str">
        <f t="shared" si="4"/>
        <v/>
      </c>
      <c r="G44" s="232"/>
      <c r="H44" s="233"/>
      <c r="I44" s="234"/>
      <c r="J44" s="232"/>
      <c r="K44" s="233"/>
      <c r="L44" s="233"/>
      <c r="M44" s="233"/>
      <c r="N44" s="233"/>
      <c r="O44" s="234"/>
      <c r="P44" s="225"/>
      <c r="Q44" s="226">
        <f t="shared" si="1"/>
        <v>0</v>
      </c>
      <c r="R44" s="235">
        <f t="shared" si="2"/>
        <v>5629.4600000000019</v>
      </c>
    </row>
    <row r="45" spans="1:24" ht="16.5" thickBot="1" x14ac:dyDescent="0.3">
      <c r="A45" s="213"/>
      <c r="B45" s="144"/>
      <c r="C45" s="215"/>
      <c r="D45" s="216"/>
      <c r="E45" s="228" t="str">
        <f t="shared" si="5"/>
        <v/>
      </c>
      <c r="F45" s="229" t="str">
        <f t="shared" si="4"/>
        <v/>
      </c>
      <c r="G45" s="232"/>
      <c r="H45" s="233"/>
      <c r="I45" s="234"/>
      <c r="J45" s="232"/>
      <c r="K45" s="233"/>
      <c r="L45" s="233"/>
      <c r="M45" s="233"/>
      <c r="N45" s="233"/>
      <c r="O45" s="234"/>
      <c r="P45" s="225"/>
      <c r="Q45" s="226">
        <f t="shared" si="1"/>
        <v>0</v>
      </c>
      <c r="R45" s="235">
        <f t="shared" si="2"/>
        <v>5629.4600000000019</v>
      </c>
    </row>
    <row r="46" spans="1:24" ht="15.75" hidden="1" x14ac:dyDescent="0.25">
      <c r="A46" s="213"/>
      <c r="B46" s="144"/>
      <c r="C46" s="215"/>
      <c r="D46" s="216"/>
      <c r="E46" s="228" t="str">
        <f>IF(SUM($G46:$I46,P46)&gt;0,SUM($G46:$I46,$P46),"")</f>
        <v/>
      </c>
      <c r="F46" s="229" t="str">
        <f t="shared" si="4"/>
        <v/>
      </c>
      <c r="G46" s="232"/>
      <c r="H46" s="233"/>
      <c r="I46" s="234"/>
      <c r="J46" s="232"/>
      <c r="K46" s="233"/>
      <c r="L46" s="233"/>
      <c r="M46" s="233"/>
      <c r="N46" s="233"/>
      <c r="O46" s="234"/>
      <c r="P46" s="225"/>
      <c r="Q46" s="226">
        <f>SUM(G46:I46,J46:P46)</f>
        <v>0</v>
      </c>
      <c r="R46" s="235">
        <f t="shared" si="2"/>
        <v>5629.4600000000019</v>
      </c>
    </row>
    <row r="47" spans="1:24" ht="15.75" hidden="1" x14ac:dyDescent="0.25">
      <c r="A47" s="213"/>
      <c r="B47" s="144"/>
      <c r="C47" s="215"/>
      <c r="D47" s="216"/>
      <c r="E47" s="228" t="str">
        <f t="shared" si="5"/>
        <v/>
      </c>
      <c r="F47" s="229" t="str">
        <f t="shared" si="4"/>
        <v/>
      </c>
      <c r="G47" s="232"/>
      <c r="H47" s="233"/>
      <c r="I47" s="234"/>
      <c r="J47" s="232"/>
      <c r="K47" s="233"/>
      <c r="L47" s="233"/>
      <c r="M47" s="233"/>
      <c r="N47" s="233"/>
      <c r="O47" s="234"/>
      <c r="P47" s="225"/>
      <c r="Q47" s="226">
        <f t="shared" si="1"/>
        <v>0</v>
      </c>
      <c r="R47" s="235">
        <f t="shared" si="2"/>
        <v>5629.4600000000019</v>
      </c>
    </row>
    <row r="48" spans="1:24" ht="15.75" hidden="1" x14ac:dyDescent="0.25">
      <c r="A48" s="213"/>
      <c r="B48" s="144"/>
      <c r="C48" s="215"/>
      <c r="D48" s="216"/>
      <c r="E48" s="228" t="str">
        <f t="shared" si="5"/>
        <v/>
      </c>
      <c r="F48" s="229" t="str">
        <f t="shared" si="4"/>
        <v/>
      </c>
      <c r="G48" s="232"/>
      <c r="H48" s="233"/>
      <c r="I48" s="234"/>
      <c r="J48" s="232"/>
      <c r="K48" s="233"/>
      <c r="L48" s="233"/>
      <c r="M48" s="233"/>
      <c r="N48" s="233"/>
      <c r="O48" s="234"/>
      <c r="P48" s="225"/>
      <c r="Q48" s="226">
        <f t="shared" si="1"/>
        <v>0</v>
      </c>
      <c r="R48" s="235">
        <f t="shared" si="2"/>
        <v>5629.4600000000019</v>
      </c>
    </row>
    <row r="49" spans="1:24" ht="15.75" hidden="1" x14ac:dyDescent="0.25">
      <c r="A49" s="213"/>
      <c r="B49" s="144"/>
      <c r="C49" s="215"/>
      <c r="D49" s="216"/>
      <c r="E49" s="228" t="str">
        <f>IF(SUM($G49:$I49,P49)&gt;0,SUM($G49:$I49,$P49),"")</f>
        <v/>
      </c>
      <c r="F49" s="229" t="str">
        <f t="shared" si="4"/>
        <v/>
      </c>
      <c r="G49" s="232"/>
      <c r="H49" s="233"/>
      <c r="I49" s="234"/>
      <c r="J49" s="232"/>
      <c r="K49" s="233"/>
      <c r="L49" s="233"/>
      <c r="M49" s="233"/>
      <c r="N49" s="233"/>
      <c r="O49" s="234"/>
      <c r="P49" s="225"/>
      <c r="Q49" s="226">
        <f t="shared" si="1"/>
        <v>0</v>
      </c>
      <c r="R49" s="235">
        <f t="shared" si="2"/>
        <v>5629.4600000000019</v>
      </c>
    </row>
    <row r="50" spans="1:24" ht="15.75" hidden="1" x14ac:dyDescent="0.25">
      <c r="A50" s="213"/>
      <c r="B50" s="144"/>
      <c r="C50" s="215"/>
      <c r="D50" s="216"/>
      <c r="E50" s="228" t="str">
        <f>IF(SUM($G50:$I50,P50)&gt;0,SUM($G50:$I50,$P50),"")</f>
        <v/>
      </c>
      <c r="F50" s="229" t="str">
        <f t="shared" si="4"/>
        <v/>
      </c>
      <c r="G50" s="232"/>
      <c r="H50" s="233"/>
      <c r="I50" s="234"/>
      <c r="J50" s="232"/>
      <c r="K50" s="233"/>
      <c r="L50" s="233"/>
      <c r="M50" s="233"/>
      <c r="N50" s="233"/>
      <c r="O50" s="234"/>
      <c r="P50" s="225"/>
      <c r="Q50" s="226">
        <f t="shared" si="1"/>
        <v>0</v>
      </c>
      <c r="R50" s="235">
        <f t="shared" si="2"/>
        <v>5629.4600000000019</v>
      </c>
    </row>
    <row r="51" spans="1:24" ht="15.75" hidden="1" x14ac:dyDescent="0.25">
      <c r="A51" s="213"/>
      <c r="B51" s="144"/>
      <c r="C51" s="215"/>
      <c r="D51" s="216"/>
      <c r="E51" s="228" t="str">
        <f>IF(SUM($G51:$I51,P51)&gt;0,SUM($G51:$I51,$P51),"")</f>
        <v/>
      </c>
      <c r="F51" s="229" t="str">
        <f t="shared" si="4"/>
        <v/>
      </c>
      <c r="G51" s="232"/>
      <c r="H51" s="233"/>
      <c r="I51" s="234"/>
      <c r="J51" s="232"/>
      <c r="K51" s="233"/>
      <c r="L51" s="233"/>
      <c r="M51" s="233"/>
      <c r="N51" s="233"/>
      <c r="O51" s="234"/>
      <c r="P51" s="225"/>
      <c r="Q51" s="226">
        <f t="shared" si="1"/>
        <v>0</v>
      </c>
      <c r="R51" s="235">
        <f t="shared" si="2"/>
        <v>5629.4600000000019</v>
      </c>
    </row>
    <row r="52" spans="1:24" ht="16.5" hidden="1" thickBot="1" x14ac:dyDescent="0.3">
      <c r="A52" s="238"/>
      <c r="B52" s="168"/>
      <c r="C52" s="240"/>
      <c r="D52" s="241"/>
      <c r="E52" s="228" t="str">
        <f>IF(SUM($G52:$I52,P52)&gt;0,SUM($G52:$I52,$P52),"")</f>
        <v/>
      </c>
      <c r="F52" s="229" t="str">
        <f t="shared" si="4"/>
        <v/>
      </c>
      <c r="G52" s="230"/>
      <c r="H52" s="220"/>
      <c r="I52" s="231"/>
      <c r="J52" s="222"/>
      <c r="K52" s="223"/>
      <c r="L52" s="223"/>
      <c r="M52" s="223"/>
      <c r="N52" s="279"/>
      <c r="O52" s="224"/>
      <c r="P52" s="242"/>
      <c r="Q52" s="226">
        <f t="shared" si="1"/>
        <v>0</v>
      </c>
      <c r="R52" s="235">
        <f t="shared" si="2"/>
        <v>5629.4600000000019</v>
      </c>
    </row>
    <row r="53" spans="1:24" ht="16.5" thickBot="1" x14ac:dyDescent="0.3">
      <c r="A53" s="243"/>
      <c r="B53" s="244" t="s">
        <v>23</v>
      </c>
      <c r="C53" s="245"/>
      <c r="D53" s="246"/>
      <c r="E53" s="247">
        <f>SUM(E7:E52)</f>
        <v>8836</v>
      </c>
      <c r="F53" s="247">
        <f>SUM(F7:F52)</f>
        <v>-9712.26</v>
      </c>
      <c r="G53" s="248">
        <f t="shared" ref="G53:Q53" si="6">SUM(G6:G52)</f>
        <v>4808</v>
      </c>
      <c r="H53" s="249">
        <f t="shared" si="6"/>
        <v>4028</v>
      </c>
      <c r="I53" s="247">
        <f t="shared" si="6"/>
        <v>0</v>
      </c>
      <c r="J53" s="248">
        <f t="shared" si="6"/>
        <v>-2917.5999999999995</v>
      </c>
      <c r="K53" s="249">
        <f t="shared" si="6"/>
        <v>-1218.47</v>
      </c>
      <c r="L53" s="249">
        <f t="shared" si="6"/>
        <v>-18.75</v>
      </c>
      <c r="M53" s="249">
        <f t="shared" si="6"/>
        <v>-3467</v>
      </c>
      <c r="N53" s="249">
        <f t="shared" si="6"/>
        <v>-2226.2600000000002</v>
      </c>
      <c r="O53" s="247">
        <f t="shared" si="6"/>
        <v>-106.63</v>
      </c>
      <c r="P53" s="249">
        <f t="shared" si="6"/>
        <v>0</v>
      </c>
      <c r="Q53" s="249">
        <f t="shared" si="6"/>
        <v>-1118.7099999999991</v>
      </c>
      <c r="R53" s="250"/>
    </row>
    <row r="54" spans="1:24" ht="16.5" thickBot="1" x14ac:dyDescent="0.3">
      <c r="A54" s="251"/>
      <c r="B54" s="252"/>
      <c r="C54" s="253"/>
      <c r="D54" s="254"/>
      <c r="E54" s="255"/>
      <c r="F54" s="255"/>
      <c r="G54" s="255"/>
      <c r="H54" s="255"/>
      <c r="I54" s="255"/>
      <c r="J54" s="255"/>
      <c r="K54" s="255"/>
      <c r="L54" s="255"/>
      <c r="M54" s="255"/>
      <c r="N54" s="255"/>
      <c r="O54" s="256" t="s">
        <v>25</v>
      </c>
      <c r="P54" s="256"/>
      <c r="Q54" s="256"/>
      <c r="R54" s="257">
        <f>R52</f>
        <v>5629.4600000000019</v>
      </c>
    </row>
    <row r="55" spans="1:24" ht="16.5" thickBot="1" x14ac:dyDescent="0.3">
      <c r="A55" s="251"/>
      <c r="B55" s="252" t="s">
        <v>26</v>
      </c>
      <c r="C55" s="253">
        <f>R6</f>
        <v>6748.1700000000028</v>
      </c>
      <c r="D55" s="254"/>
      <c r="E55" s="252"/>
      <c r="F55" s="255"/>
      <c r="G55" s="252" t="s">
        <v>27</v>
      </c>
      <c r="H55" s="252"/>
      <c r="I55" s="258">
        <f>E53</f>
        <v>8836</v>
      </c>
      <c r="J55" s="255"/>
      <c r="K55" s="255"/>
      <c r="L55" s="255"/>
      <c r="M55" s="255"/>
      <c r="N55" s="255"/>
      <c r="O55" s="256" t="s">
        <v>28</v>
      </c>
      <c r="P55" s="259"/>
      <c r="Q55" s="260"/>
      <c r="R55" s="261">
        <f>T41</f>
        <v>0</v>
      </c>
    </row>
    <row r="56" spans="1:24" ht="16.5" thickBot="1" x14ac:dyDescent="0.3">
      <c r="A56" s="262"/>
      <c r="B56" s="252"/>
      <c r="C56" s="253"/>
      <c r="D56" s="263"/>
      <c r="E56" s="264"/>
      <c r="F56" s="255"/>
      <c r="G56" s="252" t="s">
        <v>29</v>
      </c>
      <c r="H56" s="252"/>
      <c r="I56" s="255">
        <f>I53</f>
        <v>0</v>
      </c>
      <c r="J56" s="255"/>
      <c r="K56" s="255"/>
      <c r="L56" s="255"/>
      <c r="M56" s="255"/>
      <c r="N56" s="255"/>
      <c r="O56" s="265" t="s">
        <v>30</v>
      </c>
      <c r="P56" s="252"/>
      <c r="Q56" s="255"/>
      <c r="R56" s="266">
        <f>SUM(R54+R55)</f>
        <v>5629.4600000000019</v>
      </c>
      <c r="X56" s="277"/>
    </row>
    <row r="57" spans="1:24" ht="16.5" thickBot="1" x14ac:dyDescent="0.3">
      <c r="A57" s="251"/>
      <c r="B57" s="252"/>
      <c r="C57" s="253"/>
      <c r="D57" s="263"/>
      <c r="E57" s="264"/>
      <c r="F57" s="255"/>
      <c r="G57" s="252" t="s">
        <v>31</v>
      </c>
      <c r="H57" s="252"/>
      <c r="I57" s="267">
        <f>+SUM(E53+I56)</f>
        <v>8836</v>
      </c>
      <c r="J57" s="255"/>
      <c r="K57" s="255"/>
      <c r="L57" s="255" t="s">
        <v>32</v>
      </c>
      <c r="M57" s="268">
        <f>SUM(J53:O53)</f>
        <v>-9954.7099999999991</v>
      </c>
      <c r="N57" s="255"/>
      <c r="O57" s="255"/>
      <c r="P57" s="252" t="s">
        <v>33</v>
      </c>
      <c r="Q57" s="268">
        <f>IF(ROUND(I57+SUM(J6:O52),1)&lt;&gt;ROUND(Q53,1),"Check!",I57+SUM(J6:O52))</f>
        <v>-1118.7100000000009</v>
      </c>
      <c r="R57" s="252"/>
    </row>
    <row r="58" spans="1:24" ht="15.75" x14ac:dyDescent="0.25">
      <c r="A58" s="251"/>
      <c r="B58" s="269" t="s">
        <v>24</v>
      </c>
      <c r="C58" s="253"/>
      <c r="D58" s="270"/>
      <c r="E58" s="252"/>
      <c r="F58" s="255"/>
      <c r="G58" s="252"/>
      <c r="H58" s="252"/>
      <c r="I58" s="252"/>
      <c r="J58" s="255"/>
      <c r="K58" s="255"/>
      <c r="L58" s="255"/>
      <c r="M58" s="255"/>
      <c r="N58" s="255"/>
      <c r="O58" s="255"/>
      <c r="P58" s="252"/>
      <c r="Q58" s="255"/>
      <c r="R58" s="252"/>
    </row>
    <row r="59" spans="1:24" ht="15.75" x14ac:dyDescent="0.25">
      <c r="A59" s="271"/>
      <c r="B59" s="269"/>
      <c r="C59" s="253"/>
      <c r="D59" s="270"/>
      <c r="E59" s="252"/>
      <c r="F59" s="272" t="s">
        <v>34</v>
      </c>
      <c r="G59" s="272"/>
      <c r="H59" s="272"/>
      <c r="I59" s="273">
        <f>SUM(C55+I57+M57)</f>
        <v>5629.4600000000028</v>
      </c>
      <c r="J59" s="272" t="s">
        <v>35</v>
      </c>
      <c r="K59" s="272"/>
      <c r="L59" s="272"/>
      <c r="M59" s="272"/>
      <c r="N59" s="272"/>
      <c r="O59" s="272"/>
      <c r="P59" s="272" t="s">
        <v>36</v>
      </c>
      <c r="Q59" s="272"/>
      <c r="R59" s="274">
        <f>R56-I59</f>
        <v>0</v>
      </c>
    </row>
    <row r="60" spans="1:24" x14ac:dyDescent="0.25">
      <c r="A60" s="132"/>
      <c r="B60" s="122"/>
      <c r="C60" s="123"/>
      <c r="D60" s="124"/>
      <c r="E60" s="122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</row>
    <row r="61" spans="1:24" x14ac:dyDescent="0.25">
      <c r="A61" s="108"/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</row>
  </sheetData>
  <pageMargins left="0.2" right="0.2" top="0.75" bottom="0.75" header="0.3" footer="0.3"/>
  <pageSetup paperSize="9" scale="55" fitToHeight="0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3">
    <pageSetUpPr fitToPage="1"/>
  </sheetPr>
  <dimension ref="A1:V59"/>
  <sheetViews>
    <sheetView topLeftCell="C19" zoomScale="90" zoomScaleNormal="90" workbookViewId="0">
      <selection activeCell="Q58" sqref="Q58"/>
    </sheetView>
  </sheetViews>
  <sheetFormatPr defaultRowHeight="15" x14ac:dyDescent="0.25"/>
  <cols>
    <col min="1" max="1" width="10.140625" bestFit="1" customWidth="1"/>
    <col min="2" max="2" width="45.28515625" customWidth="1"/>
    <col min="3" max="3" width="11.42578125" bestFit="1" customWidth="1"/>
    <col min="4" max="4" width="9.140625" customWidth="1"/>
    <col min="5" max="5" width="12.7109375" bestFit="1" customWidth="1"/>
    <col min="6" max="6" width="12.140625" customWidth="1"/>
    <col min="7" max="7" width="11.28515625" customWidth="1"/>
    <col min="8" max="8" width="11.42578125" bestFit="1" customWidth="1"/>
    <col min="9" max="9" width="12.7109375" customWidth="1"/>
    <col min="10" max="10" width="11.42578125" customWidth="1"/>
    <col min="11" max="11" width="11.42578125" bestFit="1" customWidth="1"/>
    <col min="12" max="12" width="11.7109375" customWidth="1"/>
    <col min="13" max="13" width="13.42578125" customWidth="1"/>
    <col min="14" max="14" width="9.140625" customWidth="1"/>
    <col min="15" max="15" width="15.42578125" customWidth="1"/>
    <col min="16" max="17" width="12.140625" bestFit="1" customWidth="1"/>
    <col min="18" max="21" width="0" hidden="1" customWidth="1"/>
  </cols>
  <sheetData>
    <row r="1" spans="1:22" ht="18.75" x14ac:dyDescent="0.3">
      <c r="A1" s="133" t="s">
        <v>99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</row>
    <row r="2" spans="1:22" ht="18.75" x14ac:dyDescent="0.3">
      <c r="A2" s="133" t="s">
        <v>181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</row>
    <row r="4" spans="1:22" ht="15.75" thickBot="1" x14ac:dyDescent="0.3"/>
    <row r="5" spans="1:22" ht="48" thickBot="1" x14ac:dyDescent="0.3">
      <c r="A5" s="202" t="s">
        <v>3</v>
      </c>
      <c r="B5" s="203" t="s">
        <v>4</v>
      </c>
      <c r="C5" s="204" t="s">
        <v>5</v>
      </c>
      <c r="D5" s="205" t="s">
        <v>73</v>
      </c>
      <c r="E5" s="206" t="s">
        <v>6</v>
      </c>
      <c r="F5" s="207" t="s">
        <v>7</v>
      </c>
      <c r="G5" s="208" t="s">
        <v>8</v>
      </c>
      <c r="H5" s="204" t="s">
        <v>9</v>
      </c>
      <c r="I5" s="209" t="s">
        <v>10</v>
      </c>
      <c r="J5" s="208" t="s">
        <v>11</v>
      </c>
      <c r="K5" s="204" t="s">
        <v>12</v>
      </c>
      <c r="L5" s="204" t="s">
        <v>13</v>
      </c>
      <c r="M5" s="204" t="s">
        <v>14</v>
      </c>
      <c r="N5" s="210" t="s">
        <v>15</v>
      </c>
      <c r="O5" s="211" t="s">
        <v>127</v>
      </c>
      <c r="P5" s="204" t="s">
        <v>17</v>
      </c>
      <c r="Q5" s="212" t="s">
        <v>18</v>
      </c>
      <c r="V5" s="275" t="s">
        <v>178</v>
      </c>
    </row>
    <row r="6" spans="1:22" ht="15.75" x14ac:dyDescent="0.25">
      <c r="A6" s="213"/>
      <c r="B6" s="214" t="s">
        <v>22</v>
      </c>
      <c r="C6" s="215"/>
      <c r="D6" s="216"/>
      <c r="E6" s="217"/>
      <c r="F6" s="218"/>
      <c r="G6" s="219"/>
      <c r="H6" s="220"/>
      <c r="I6" s="221"/>
      <c r="J6" s="222"/>
      <c r="K6" s="223"/>
      <c r="L6" s="223"/>
      <c r="M6" s="223"/>
      <c r="N6" s="224"/>
      <c r="O6" s="225"/>
      <c r="P6" s="226">
        <f>SUM(G6:I6,J6:O6)</f>
        <v>0</v>
      </c>
      <c r="Q6" s="227">
        <v>4634.79</v>
      </c>
    </row>
    <row r="7" spans="1:22" ht="15.75" x14ac:dyDescent="0.25">
      <c r="A7" s="213">
        <v>41730</v>
      </c>
      <c r="B7" s="214" t="s">
        <v>145</v>
      </c>
      <c r="C7" s="215">
        <v>365</v>
      </c>
      <c r="D7" s="216"/>
      <c r="E7" s="228" t="str">
        <f>IF(SUM($G7:$I7,O7)&gt;0,SUM($G7:$I7,$O7),"")</f>
        <v/>
      </c>
      <c r="F7" s="229">
        <f t="shared" ref="F7:F13" si="0">IF(SUM($J7:$N7)*-1&gt;0,SUM($J7:$N7),"")</f>
        <v>-257.56</v>
      </c>
      <c r="G7" s="230"/>
      <c r="H7" s="220"/>
      <c r="I7" s="231"/>
      <c r="J7" s="232"/>
      <c r="K7" s="233">
        <v>-214.63</v>
      </c>
      <c r="L7" s="233"/>
      <c r="M7" s="233"/>
      <c r="N7" s="234">
        <v>-42.93</v>
      </c>
      <c r="O7" s="225"/>
      <c r="P7" s="226">
        <f t="shared" ref="P7:P50" si="1">SUM(G7:I7,J7:O7)</f>
        <v>-257.56</v>
      </c>
      <c r="Q7" s="235">
        <f>IF(OR(P7&lt;&gt;0,I7&lt;&gt;0,R7&lt;&gt;0),Q6+P7-R7-I7,Q6)</f>
        <v>4377.2299999999996</v>
      </c>
      <c r="V7" t="s">
        <v>179</v>
      </c>
    </row>
    <row r="8" spans="1:22" ht="15.75" x14ac:dyDescent="0.25">
      <c r="A8" s="213">
        <v>41730</v>
      </c>
      <c r="B8" s="214" t="s">
        <v>146</v>
      </c>
      <c r="C8" s="215">
        <v>368</v>
      </c>
      <c r="D8" s="216"/>
      <c r="E8" s="228" t="str">
        <f t="shared" ref="E8:E23" si="2">IF(SUM($G8:$I8,O8)&gt;0,SUM($G8:$I8,$O8),"")</f>
        <v/>
      </c>
      <c r="F8" s="229">
        <f t="shared" si="0"/>
        <v>-35</v>
      </c>
      <c r="G8" s="232"/>
      <c r="H8" s="233"/>
      <c r="I8" s="234"/>
      <c r="J8" s="232"/>
      <c r="K8" s="233">
        <v>-35</v>
      </c>
      <c r="L8" s="233"/>
      <c r="M8" s="233"/>
      <c r="N8" s="234"/>
      <c r="O8" s="236"/>
      <c r="P8" s="226">
        <f t="shared" si="1"/>
        <v>-35</v>
      </c>
      <c r="Q8" s="235">
        <f t="shared" ref="Q8:Q50" si="3">IF(OR(P8&lt;&gt;0,I8&lt;&gt;0,R8&lt;&gt;0),Q7+P8-R8-I8,Q7)</f>
        <v>4342.2299999999996</v>
      </c>
      <c r="V8" t="s">
        <v>179</v>
      </c>
    </row>
    <row r="9" spans="1:22" ht="15.75" x14ac:dyDescent="0.25">
      <c r="A9" s="213">
        <v>41740</v>
      </c>
      <c r="B9" s="214" t="s">
        <v>8</v>
      </c>
      <c r="C9" s="215" t="s">
        <v>144</v>
      </c>
      <c r="D9" s="216"/>
      <c r="E9" s="228">
        <f t="shared" si="2"/>
        <v>3000</v>
      </c>
      <c r="F9" s="229"/>
      <c r="G9" s="232">
        <v>3000</v>
      </c>
      <c r="H9" s="233"/>
      <c r="I9" s="234"/>
      <c r="J9" s="232"/>
      <c r="K9" s="233"/>
      <c r="L9" s="233"/>
      <c r="M9" s="233"/>
      <c r="N9" s="234"/>
      <c r="O9" s="236"/>
      <c r="P9" s="226">
        <f t="shared" si="1"/>
        <v>3000</v>
      </c>
      <c r="Q9" s="235">
        <f t="shared" si="3"/>
        <v>7342.23</v>
      </c>
      <c r="V9" t="s">
        <v>179</v>
      </c>
    </row>
    <row r="10" spans="1:22" ht="15.75" x14ac:dyDescent="0.25">
      <c r="A10" s="213">
        <v>41757</v>
      </c>
      <c r="B10" s="214" t="s">
        <v>102</v>
      </c>
      <c r="C10" s="215" t="s">
        <v>156</v>
      </c>
      <c r="D10" s="216"/>
      <c r="E10" s="228" t="str">
        <f t="shared" si="2"/>
        <v/>
      </c>
      <c r="F10" s="229">
        <f t="shared" si="0"/>
        <v>-227.46</v>
      </c>
      <c r="G10" s="232"/>
      <c r="H10" s="233"/>
      <c r="I10" s="234"/>
      <c r="J10" s="232">
        <v>-227.46</v>
      </c>
      <c r="K10" s="233"/>
      <c r="L10" s="233"/>
      <c r="M10" s="233"/>
      <c r="N10" s="234"/>
      <c r="O10" s="225"/>
      <c r="P10" s="226">
        <f t="shared" si="1"/>
        <v>-227.46</v>
      </c>
      <c r="Q10" s="235">
        <f t="shared" si="3"/>
        <v>7114.7699999999995</v>
      </c>
      <c r="V10" t="s">
        <v>179</v>
      </c>
    </row>
    <row r="11" spans="1:22" ht="15.75" x14ac:dyDescent="0.25">
      <c r="A11" s="213">
        <v>41768</v>
      </c>
      <c r="B11" s="214" t="s">
        <v>147</v>
      </c>
      <c r="C11" s="215"/>
      <c r="D11" s="216"/>
      <c r="E11" s="228">
        <f t="shared" si="2"/>
        <v>641</v>
      </c>
      <c r="F11" s="229" t="str">
        <f t="shared" si="0"/>
        <v/>
      </c>
      <c r="G11" s="232"/>
      <c r="H11" s="233">
        <v>641</v>
      </c>
      <c r="I11" s="234"/>
      <c r="J11" s="232"/>
      <c r="K11" s="233"/>
      <c r="L11" s="233"/>
      <c r="M11" s="233"/>
      <c r="N11" s="234"/>
      <c r="O11" s="225"/>
      <c r="P11" s="226">
        <f t="shared" si="1"/>
        <v>641</v>
      </c>
      <c r="Q11" s="235">
        <f t="shared" si="3"/>
        <v>7755.7699999999995</v>
      </c>
      <c r="V11" t="s">
        <v>179</v>
      </c>
    </row>
    <row r="12" spans="1:22" ht="15.75" x14ac:dyDescent="0.25">
      <c r="A12" s="213">
        <v>41787</v>
      </c>
      <c r="B12" s="214" t="s">
        <v>103</v>
      </c>
      <c r="C12" s="215" t="s">
        <v>156</v>
      </c>
      <c r="D12" s="216"/>
      <c r="E12" s="228" t="str">
        <f t="shared" si="2"/>
        <v/>
      </c>
      <c r="F12" s="229">
        <f t="shared" si="0"/>
        <v>-227.46</v>
      </c>
      <c r="G12" s="232"/>
      <c r="H12" s="233"/>
      <c r="I12" s="234"/>
      <c r="J12" s="232">
        <v>-227.46</v>
      </c>
      <c r="K12" s="233"/>
      <c r="L12" s="233"/>
      <c r="M12" s="233"/>
      <c r="N12" s="234"/>
      <c r="O12" s="225"/>
      <c r="P12" s="226">
        <f t="shared" si="1"/>
        <v>-227.46</v>
      </c>
      <c r="Q12" s="235">
        <f t="shared" si="3"/>
        <v>7528.3099999999995</v>
      </c>
      <c r="V12" t="s">
        <v>179</v>
      </c>
    </row>
    <row r="13" spans="1:22" ht="15.75" x14ac:dyDescent="0.25">
      <c r="A13" s="213">
        <v>41807</v>
      </c>
      <c r="B13" s="214" t="s">
        <v>148</v>
      </c>
      <c r="C13" s="215">
        <v>370</v>
      </c>
      <c r="D13" s="216"/>
      <c r="E13" s="228"/>
      <c r="F13" s="229">
        <f t="shared" si="0"/>
        <v>-708</v>
      </c>
      <c r="G13" s="232"/>
      <c r="H13" s="233"/>
      <c r="I13" s="234"/>
      <c r="J13" s="232"/>
      <c r="K13" s="233"/>
      <c r="L13" s="233"/>
      <c r="M13" s="233">
        <v>-708</v>
      </c>
      <c r="N13" s="234"/>
      <c r="O13" s="225"/>
      <c r="P13" s="226">
        <f t="shared" si="1"/>
        <v>-708</v>
      </c>
      <c r="Q13" s="235">
        <f t="shared" si="3"/>
        <v>6820.3099999999995</v>
      </c>
      <c r="V13" t="s">
        <v>179</v>
      </c>
    </row>
    <row r="14" spans="1:22" ht="15.75" x14ac:dyDescent="0.25">
      <c r="A14" s="213">
        <v>41807</v>
      </c>
      <c r="B14" s="214" t="s">
        <v>149</v>
      </c>
      <c r="C14" s="215">
        <v>371</v>
      </c>
      <c r="D14" s="216"/>
      <c r="E14" s="228" t="str">
        <f t="shared" si="2"/>
        <v/>
      </c>
      <c r="F14" s="229">
        <f t="shared" ref="F14:F50" si="4">IF(SUM($J14:$N14)*-1&gt;0,SUM($J14:$N14),"")</f>
        <v>-265</v>
      </c>
      <c r="G14" s="232"/>
      <c r="H14" s="233"/>
      <c r="I14" s="234"/>
      <c r="J14" s="232"/>
      <c r="K14" s="233">
        <v>-265</v>
      </c>
      <c r="L14" s="233"/>
      <c r="M14" s="233"/>
      <c r="N14" s="234"/>
      <c r="O14" s="225"/>
      <c r="P14" s="226">
        <f t="shared" si="1"/>
        <v>-265</v>
      </c>
      <c r="Q14" s="235">
        <f t="shared" si="3"/>
        <v>6555.3099999999995</v>
      </c>
      <c r="V14" t="s">
        <v>179</v>
      </c>
    </row>
    <row r="15" spans="1:22" ht="15.75" x14ac:dyDescent="0.25">
      <c r="A15" s="213">
        <v>41807</v>
      </c>
      <c r="B15" s="214" t="s">
        <v>150</v>
      </c>
      <c r="C15" s="215">
        <v>372</v>
      </c>
      <c r="D15" s="216"/>
      <c r="E15" s="228" t="str">
        <f>IF(SUM($G15:$I15,O15)&gt;0,SUM($G15:$I15,$O15),"")</f>
        <v/>
      </c>
      <c r="F15" s="229">
        <f t="shared" si="4"/>
        <v>-260</v>
      </c>
      <c r="G15" s="232"/>
      <c r="H15" s="233"/>
      <c r="I15" s="234"/>
      <c r="J15" s="232"/>
      <c r="K15" s="233">
        <v>-260</v>
      </c>
      <c r="L15" s="233"/>
      <c r="M15" s="233"/>
      <c r="N15" s="234"/>
      <c r="O15" s="225"/>
      <c r="P15" s="226">
        <f t="shared" si="1"/>
        <v>-260</v>
      </c>
      <c r="Q15" s="235">
        <f t="shared" si="3"/>
        <v>6295.3099999999995</v>
      </c>
      <c r="V15" t="s">
        <v>179</v>
      </c>
    </row>
    <row r="16" spans="1:22" ht="15.75" x14ac:dyDescent="0.25">
      <c r="A16" s="213">
        <v>41807</v>
      </c>
      <c r="B16" s="214" t="s">
        <v>151</v>
      </c>
      <c r="C16" s="215">
        <v>373</v>
      </c>
      <c r="D16" s="237"/>
      <c r="E16" s="228" t="str">
        <f t="shared" si="2"/>
        <v/>
      </c>
      <c r="F16" s="229">
        <f t="shared" si="4"/>
        <v>-57.69</v>
      </c>
      <c r="G16" s="232"/>
      <c r="H16" s="233"/>
      <c r="I16" s="234"/>
      <c r="J16" s="232"/>
      <c r="K16" s="233">
        <v>-57.69</v>
      </c>
      <c r="L16" s="233"/>
      <c r="M16" s="233"/>
      <c r="N16" s="234"/>
      <c r="O16" s="225"/>
      <c r="P16" s="226">
        <f t="shared" si="1"/>
        <v>-57.69</v>
      </c>
      <c r="Q16" s="235">
        <f t="shared" si="3"/>
        <v>6237.62</v>
      </c>
      <c r="V16" t="s">
        <v>179</v>
      </c>
    </row>
    <row r="17" spans="1:22" ht="15.75" x14ac:dyDescent="0.25">
      <c r="A17" s="213">
        <v>41818</v>
      </c>
      <c r="B17" s="214" t="s">
        <v>109</v>
      </c>
      <c r="C17" s="215" t="s">
        <v>156</v>
      </c>
      <c r="D17" s="237"/>
      <c r="E17" s="228" t="str">
        <f>IF(SUM($G17:$I17,O17)&gt;0,SUM($G17:$I17,$O17),"")</f>
        <v/>
      </c>
      <c r="F17" s="229">
        <f t="shared" si="4"/>
        <v>-237.23</v>
      </c>
      <c r="G17" s="232"/>
      <c r="H17" s="233"/>
      <c r="I17" s="234"/>
      <c r="J17" s="232">
        <v>-237.23</v>
      </c>
      <c r="K17" s="233"/>
      <c r="L17" s="233"/>
      <c r="M17" s="233"/>
      <c r="N17" s="234"/>
      <c r="O17" s="225"/>
      <c r="P17" s="226">
        <f>SUM(G17:I17,J17:O17)</f>
        <v>-237.23</v>
      </c>
      <c r="Q17" s="235">
        <f t="shared" si="3"/>
        <v>6000.39</v>
      </c>
      <c r="V17" t="s">
        <v>179</v>
      </c>
    </row>
    <row r="18" spans="1:22" ht="15.75" x14ac:dyDescent="0.25">
      <c r="A18" s="213">
        <v>41828</v>
      </c>
      <c r="B18" s="214" t="s">
        <v>152</v>
      </c>
      <c r="C18" s="215">
        <v>374</v>
      </c>
      <c r="D18" s="216"/>
      <c r="E18" s="228" t="str">
        <f>IF(SUM($G18:$I18,O18)&gt;0,SUM($G18:$I18,$O18),"")</f>
        <v/>
      </c>
      <c r="F18" s="229">
        <f t="shared" si="4"/>
        <v>-236</v>
      </c>
      <c r="G18" s="232"/>
      <c r="H18" s="233"/>
      <c r="I18" s="234"/>
      <c r="J18" s="232"/>
      <c r="K18" s="233"/>
      <c r="L18" s="233"/>
      <c r="M18" s="233">
        <v>-236</v>
      </c>
      <c r="N18" s="234"/>
      <c r="O18" s="225"/>
      <c r="P18" s="226">
        <f t="shared" si="1"/>
        <v>-236</v>
      </c>
      <c r="Q18" s="235">
        <f t="shared" si="3"/>
        <v>5764.39</v>
      </c>
      <c r="V18" t="s">
        <v>179</v>
      </c>
    </row>
    <row r="19" spans="1:22" ht="15.75" x14ac:dyDescent="0.25">
      <c r="A19" s="213">
        <v>41828</v>
      </c>
      <c r="B19" s="214" t="s">
        <v>153</v>
      </c>
      <c r="C19" s="215">
        <v>375</v>
      </c>
      <c r="D19" s="216"/>
      <c r="E19" s="228" t="str">
        <f t="shared" si="2"/>
        <v/>
      </c>
      <c r="F19" s="229">
        <f t="shared" si="4"/>
        <v>-40</v>
      </c>
      <c r="G19" s="232"/>
      <c r="H19" s="233"/>
      <c r="I19" s="234"/>
      <c r="J19" s="232"/>
      <c r="K19" s="233">
        <v>-40</v>
      </c>
      <c r="L19" s="233"/>
      <c r="M19" s="233"/>
      <c r="N19" s="234"/>
      <c r="O19" s="225"/>
      <c r="P19" s="226">
        <f t="shared" si="1"/>
        <v>-40</v>
      </c>
      <c r="Q19" s="235">
        <f t="shared" si="3"/>
        <v>5724.39</v>
      </c>
      <c r="V19" t="s">
        <v>179</v>
      </c>
    </row>
    <row r="20" spans="1:22" ht="15.75" x14ac:dyDescent="0.25">
      <c r="A20" s="213">
        <v>41828</v>
      </c>
      <c r="B20" s="214" t="s">
        <v>154</v>
      </c>
      <c r="C20" s="215">
        <v>376</v>
      </c>
      <c r="D20" s="216"/>
      <c r="E20" s="228" t="str">
        <f t="shared" si="2"/>
        <v/>
      </c>
      <c r="F20" s="229">
        <f t="shared" si="4"/>
        <v>-50</v>
      </c>
      <c r="G20" s="232"/>
      <c r="H20" s="233"/>
      <c r="I20" s="234"/>
      <c r="J20" s="232"/>
      <c r="K20" s="233">
        <v>-50</v>
      </c>
      <c r="L20" s="233"/>
      <c r="M20" s="233"/>
      <c r="N20" s="234"/>
      <c r="O20" s="225"/>
      <c r="P20" s="226">
        <f t="shared" si="1"/>
        <v>-50</v>
      </c>
      <c r="Q20" s="235">
        <f t="shared" si="3"/>
        <v>5674.39</v>
      </c>
      <c r="V20" t="s">
        <v>179</v>
      </c>
    </row>
    <row r="21" spans="1:22" ht="15.75" x14ac:dyDescent="0.25">
      <c r="A21" s="213">
        <v>41848</v>
      </c>
      <c r="B21" s="214" t="s">
        <v>155</v>
      </c>
      <c r="C21" s="215" t="s">
        <v>156</v>
      </c>
      <c r="D21" s="216"/>
      <c r="E21" s="228" t="str">
        <f t="shared" si="2"/>
        <v/>
      </c>
      <c r="F21" s="229">
        <f t="shared" si="4"/>
        <v>-237.23</v>
      </c>
      <c r="G21" s="232"/>
      <c r="H21" s="233"/>
      <c r="I21" s="234"/>
      <c r="J21" s="232">
        <v>-237.23</v>
      </c>
      <c r="K21" s="233"/>
      <c r="L21" s="233"/>
      <c r="M21" s="233"/>
      <c r="N21" s="234"/>
      <c r="O21" s="225"/>
      <c r="P21" s="226">
        <f t="shared" si="1"/>
        <v>-237.23</v>
      </c>
      <c r="Q21" s="235">
        <f t="shared" si="3"/>
        <v>5437.1600000000008</v>
      </c>
      <c r="V21" t="s">
        <v>179</v>
      </c>
    </row>
    <row r="22" spans="1:22" ht="15.75" x14ac:dyDescent="0.25">
      <c r="A22" s="213">
        <v>41879</v>
      </c>
      <c r="B22" s="214" t="s">
        <v>157</v>
      </c>
      <c r="C22" s="215" t="s">
        <v>156</v>
      </c>
      <c r="D22" s="216"/>
      <c r="E22" s="228"/>
      <c r="F22" s="229">
        <f t="shared" si="4"/>
        <v>-237.23</v>
      </c>
      <c r="G22" s="232"/>
      <c r="H22" s="233"/>
      <c r="I22" s="234"/>
      <c r="J22" s="232">
        <v>-237.23</v>
      </c>
      <c r="K22" s="233"/>
      <c r="L22" s="233"/>
      <c r="M22" s="233"/>
      <c r="N22" s="234"/>
      <c r="O22" s="225"/>
      <c r="P22" s="226">
        <f t="shared" si="1"/>
        <v>-237.23</v>
      </c>
      <c r="Q22" s="235">
        <f t="shared" si="3"/>
        <v>5199.9300000000012</v>
      </c>
      <c r="V22" t="s">
        <v>179</v>
      </c>
    </row>
    <row r="23" spans="1:22" ht="15.75" x14ac:dyDescent="0.25">
      <c r="A23" s="213">
        <v>41880</v>
      </c>
      <c r="B23" s="214" t="s">
        <v>158</v>
      </c>
      <c r="C23" s="215"/>
      <c r="D23" s="216"/>
      <c r="E23" s="228">
        <f t="shared" si="2"/>
        <v>1660.5</v>
      </c>
      <c r="F23" s="229" t="str">
        <f t="shared" si="4"/>
        <v/>
      </c>
      <c r="G23" s="232"/>
      <c r="H23" s="233">
        <v>1660.5</v>
      </c>
      <c r="I23" s="234"/>
      <c r="J23" s="232"/>
      <c r="K23" s="233"/>
      <c r="L23" s="233"/>
      <c r="M23" s="233"/>
      <c r="N23" s="234"/>
      <c r="O23" s="225"/>
      <c r="P23" s="226">
        <f t="shared" si="1"/>
        <v>1660.5</v>
      </c>
      <c r="Q23" s="235">
        <f t="shared" si="3"/>
        <v>6860.4300000000012</v>
      </c>
      <c r="V23" t="s">
        <v>179</v>
      </c>
    </row>
    <row r="24" spans="1:22" ht="15.75" x14ac:dyDescent="0.25">
      <c r="A24" s="213">
        <v>41887</v>
      </c>
      <c r="B24" s="214" t="s">
        <v>8</v>
      </c>
      <c r="C24" s="215"/>
      <c r="D24" s="237"/>
      <c r="E24" s="228">
        <f>IF(SUM($G24:$I24,O24)&gt;0,SUM($G24:$I24,$O24),"")</f>
        <v>3000</v>
      </c>
      <c r="F24" s="229" t="str">
        <f t="shared" si="4"/>
        <v/>
      </c>
      <c r="G24" s="232">
        <v>3000</v>
      </c>
      <c r="H24" s="233"/>
      <c r="I24" s="234"/>
      <c r="J24" s="232"/>
      <c r="K24" s="233"/>
      <c r="L24" s="233"/>
      <c r="M24" s="233"/>
      <c r="N24" s="234"/>
      <c r="O24" s="225"/>
      <c r="P24" s="226">
        <f t="shared" si="1"/>
        <v>3000</v>
      </c>
      <c r="Q24" s="235">
        <f t="shared" si="3"/>
        <v>9860.43</v>
      </c>
      <c r="V24" t="s">
        <v>179</v>
      </c>
    </row>
    <row r="25" spans="1:22" ht="15.75" x14ac:dyDescent="0.25">
      <c r="A25" s="213">
        <v>41891</v>
      </c>
      <c r="B25" s="214" t="s">
        <v>120</v>
      </c>
      <c r="C25" s="215">
        <v>377</v>
      </c>
      <c r="D25" s="237"/>
      <c r="E25" s="228" t="str">
        <f t="shared" ref="E25:E46" si="5">IF(SUM($G25:$I25,O25)&gt;0,SUM($G25:$I25,$O25),"")</f>
        <v/>
      </c>
      <c r="F25" s="229">
        <f t="shared" si="4"/>
        <v>-472</v>
      </c>
      <c r="G25" s="232"/>
      <c r="H25" s="233"/>
      <c r="I25" s="234"/>
      <c r="J25" s="232"/>
      <c r="K25" s="233"/>
      <c r="L25" s="233"/>
      <c r="M25" s="233">
        <v>-472</v>
      </c>
      <c r="N25" s="234"/>
      <c r="O25" s="225"/>
      <c r="P25" s="226">
        <f t="shared" si="1"/>
        <v>-472</v>
      </c>
      <c r="Q25" s="235">
        <f t="shared" si="3"/>
        <v>9388.43</v>
      </c>
      <c r="V25" t="s">
        <v>179</v>
      </c>
    </row>
    <row r="26" spans="1:22" ht="15.75" x14ac:dyDescent="0.25">
      <c r="A26" s="213">
        <v>41891</v>
      </c>
      <c r="B26" s="214" t="s">
        <v>159</v>
      </c>
      <c r="C26" s="215">
        <v>378</v>
      </c>
      <c r="D26" s="237"/>
      <c r="E26" s="228" t="str">
        <f t="shared" si="5"/>
        <v/>
      </c>
      <c r="F26" s="229">
        <f t="shared" si="4"/>
        <v>-90.33</v>
      </c>
      <c r="G26" s="232"/>
      <c r="H26" s="233"/>
      <c r="I26" s="234"/>
      <c r="J26" s="232">
        <v>-90.33</v>
      </c>
      <c r="K26" s="233"/>
      <c r="L26" s="233"/>
      <c r="M26" s="233"/>
      <c r="N26" s="234"/>
      <c r="O26" s="225"/>
      <c r="P26" s="226">
        <f t="shared" si="1"/>
        <v>-90.33</v>
      </c>
      <c r="Q26" s="235">
        <f t="shared" si="3"/>
        <v>9298.1</v>
      </c>
      <c r="V26" t="s">
        <v>179</v>
      </c>
    </row>
    <row r="27" spans="1:22" ht="15.75" x14ac:dyDescent="0.25">
      <c r="A27" s="213">
        <v>41910</v>
      </c>
      <c r="B27" s="214" t="s">
        <v>160</v>
      </c>
      <c r="C27" s="215" t="s">
        <v>156</v>
      </c>
      <c r="D27" s="237"/>
      <c r="E27" s="228" t="str">
        <f t="shared" si="5"/>
        <v/>
      </c>
      <c r="F27" s="229">
        <f t="shared" si="4"/>
        <v>-237.23</v>
      </c>
      <c r="G27" s="232"/>
      <c r="H27" s="233"/>
      <c r="I27" s="234"/>
      <c r="J27" s="232">
        <v>-237.23</v>
      </c>
      <c r="K27" s="233"/>
      <c r="L27" s="233"/>
      <c r="M27" s="233"/>
      <c r="N27" s="234"/>
      <c r="O27" s="225"/>
      <c r="P27" s="226">
        <f t="shared" si="1"/>
        <v>-237.23</v>
      </c>
      <c r="Q27" s="235">
        <f t="shared" si="3"/>
        <v>9060.8700000000008</v>
      </c>
      <c r="V27" t="s">
        <v>179</v>
      </c>
    </row>
    <row r="28" spans="1:22" ht="15.75" x14ac:dyDescent="0.25">
      <c r="A28" s="213">
        <v>41940</v>
      </c>
      <c r="B28" s="214" t="s">
        <v>161</v>
      </c>
      <c r="C28" s="215" t="s">
        <v>156</v>
      </c>
      <c r="D28" s="237"/>
      <c r="E28" s="228" t="str">
        <f>IF(SUM($G28:$I28,O28)&gt;0,SUM($G28:$I28,$O28),"")</f>
        <v/>
      </c>
      <c r="F28" s="229">
        <f t="shared" si="4"/>
        <v>-237.23</v>
      </c>
      <c r="G28" s="232"/>
      <c r="H28" s="233"/>
      <c r="I28" s="234"/>
      <c r="J28" s="232">
        <v>-237.23</v>
      </c>
      <c r="K28" s="233"/>
      <c r="L28" s="233"/>
      <c r="M28" s="233"/>
      <c r="N28" s="234"/>
      <c r="O28" s="225"/>
      <c r="P28" s="226">
        <f t="shared" si="1"/>
        <v>-237.23</v>
      </c>
      <c r="Q28" s="235">
        <f t="shared" si="3"/>
        <v>8823.6400000000012</v>
      </c>
      <c r="V28" t="s">
        <v>179</v>
      </c>
    </row>
    <row r="29" spans="1:22" ht="15.75" x14ac:dyDescent="0.25">
      <c r="A29" s="213">
        <v>41947</v>
      </c>
      <c r="B29" s="214" t="s">
        <v>128</v>
      </c>
      <c r="C29" s="215">
        <v>379</v>
      </c>
      <c r="D29" s="237"/>
      <c r="E29" s="228" t="str">
        <f t="shared" si="5"/>
        <v/>
      </c>
      <c r="F29" s="229">
        <f t="shared" si="4"/>
        <v>-472</v>
      </c>
      <c r="G29" s="232"/>
      <c r="H29" s="233"/>
      <c r="I29" s="234"/>
      <c r="J29" s="232"/>
      <c r="K29" s="233"/>
      <c r="L29" s="233"/>
      <c r="M29" s="233">
        <v>-472</v>
      </c>
      <c r="N29" s="234"/>
      <c r="O29" s="225"/>
      <c r="P29" s="226">
        <f t="shared" si="1"/>
        <v>-472</v>
      </c>
      <c r="Q29" s="235">
        <f t="shared" si="3"/>
        <v>8351.6400000000012</v>
      </c>
      <c r="V29" t="s">
        <v>179</v>
      </c>
    </row>
    <row r="30" spans="1:22" ht="15.75" x14ac:dyDescent="0.25">
      <c r="A30" s="213">
        <v>41947</v>
      </c>
      <c r="B30" s="214" t="s">
        <v>162</v>
      </c>
      <c r="C30" s="215">
        <v>381</v>
      </c>
      <c r="D30" s="237"/>
      <c r="E30" s="228" t="str">
        <f>IF(SUM($G30:$I30,O30)&gt;0,SUM($G30:$I30,$O30),"")</f>
        <v/>
      </c>
      <c r="F30" s="229">
        <f t="shared" si="4"/>
        <v>-6</v>
      </c>
      <c r="G30" s="232"/>
      <c r="H30" s="233"/>
      <c r="I30" s="234"/>
      <c r="J30" s="232"/>
      <c r="K30" s="233">
        <v>-6</v>
      </c>
      <c r="L30" s="233"/>
      <c r="M30" s="233"/>
      <c r="N30" s="234"/>
      <c r="O30" s="225"/>
      <c r="P30" s="226">
        <f t="shared" si="1"/>
        <v>-6</v>
      </c>
      <c r="Q30" s="235">
        <f t="shared" si="3"/>
        <v>8345.6400000000012</v>
      </c>
      <c r="V30" t="s">
        <v>179</v>
      </c>
    </row>
    <row r="31" spans="1:22" ht="15.75" x14ac:dyDescent="0.25">
      <c r="A31" s="213">
        <v>41947</v>
      </c>
      <c r="B31" s="214" t="s">
        <v>166</v>
      </c>
      <c r="C31" s="215">
        <v>382</v>
      </c>
      <c r="D31" s="216"/>
      <c r="E31" s="228" t="str">
        <f t="shared" si="5"/>
        <v/>
      </c>
      <c r="F31" s="229">
        <f t="shared" si="4"/>
        <v>-350</v>
      </c>
      <c r="G31" s="232"/>
      <c r="H31" s="233"/>
      <c r="I31" s="234"/>
      <c r="J31" s="232"/>
      <c r="K31" s="233"/>
      <c r="L31" s="233">
        <v>-350</v>
      </c>
      <c r="M31" s="233"/>
      <c r="N31" s="234"/>
      <c r="O31" s="225"/>
      <c r="P31" s="226">
        <f t="shared" si="1"/>
        <v>-350</v>
      </c>
      <c r="Q31" s="235">
        <f t="shared" si="3"/>
        <v>7995.6400000000012</v>
      </c>
      <c r="V31" t="s">
        <v>179</v>
      </c>
    </row>
    <row r="32" spans="1:22" ht="15.75" x14ac:dyDescent="0.25">
      <c r="A32" s="213">
        <v>41947</v>
      </c>
      <c r="B32" s="214" t="s">
        <v>167</v>
      </c>
      <c r="C32" s="215">
        <v>383</v>
      </c>
      <c r="D32" s="216"/>
      <c r="E32" s="228" t="str">
        <f t="shared" si="5"/>
        <v/>
      </c>
      <c r="F32" s="229">
        <f t="shared" si="4"/>
        <v>-350</v>
      </c>
      <c r="G32" s="232"/>
      <c r="H32" s="233"/>
      <c r="I32" s="234"/>
      <c r="J32" s="232"/>
      <c r="K32" s="233"/>
      <c r="L32" s="233">
        <v>-350</v>
      </c>
      <c r="M32" s="233"/>
      <c r="N32" s="234"/>
      <c r="O32" s="225"/>
      <c r="P32" s="226">
        <f t="shared" si="1"/>
        <v>-350</v>
      </c>
      <c r="Q32" s="235">
        <f t="shared" si="3"/>
        <v>7645.6400000000012</v>
      </c>
      <c r="V32" t="s">
        <v>179</v>
      </c>
    </row>
    <row r="33" spans="1:22" ht="15.75" x14ac:dyDescent="0.25">
      <c r="A33" s="213">
        <v>41947</v>
      </c>
      <c r="B33" s="214" t="s">
        <v>168</v>
      </c>
      <c r="C33" s="215">
        <v>384</v>
      </c>
      <c r="D33" s="216"/>
      <c r="E33" s="228" t="str">
        <f t="shared" si="5"/>
        <v/>
      </c>
      <c r="F33" s="229">
        <f t="shared" si="4"/>
        <v>-350</v>
      </c>
      <c r="G33" s="232"/>
      <c r="H33" s="233"/>
      <c r="I33" s="234"/>
      <c r="J33" s="232"/>
      <c r="K33" s="233"/>
      <c r="L33" s="233">
        <v>-350</v>
      </c>
      <c r="M33" s="233"/>
      <c r="N33" s="234"/>
      <c r="O33" s="225"/>
      <c r="P33" s="226">
        <f t="shared" si="1"/>
        <v>-350</v>
      </c>
      <c r="Q33" s="235">
        <f t="shared" si="3"/>
        <v>7295.6400000000012</v>
      </c>
      <c r="V33" t="s">
        <v>179</v>
      </c>
    </row>
    <row r="34" spans="1:22" ht="15.75" x14ac:dyDescent="0.25">
      <c r="A34" s="213">
        <v>41971</v>
      </c>
      <c r="B34" s="214" t="s">
        <v>163</v>
      </c>
      <c r="C34" s="215" t="s">
        <v>156</v>
      </c>
      <c r="D34" s="216"/>
      <c r="E34" s="228" t="str">
        <f t="shared" si="5"/>
        <v/>
      </c>
      <c r="F34" s="229">
        <f t="shared" si="4"/>
        <v>-237.23</v>
      </c>
      <c r="G34" s="232"/>
      <c r="H34" s="233"/>
      <c r="I34" s="234"/>
      <c r="J34" s="232">
        <v>-237.23</v>
      </c>
      <c r="K34" s="233"/>
      <c r="L34" s="233"/>
      <c r="M34" s="233"/>
      <c r="N34" s="234"/>
      <c r="O34" s="225"/>
      <c r="P34" s="226">
        <f t="shared" si="1"/>
        <v>-237.23</v>
      </c>
      <c r="Q34" s="235">
        <f t="shared" si="3"/>
        <v>7058.4100000000017</v>
      </c>
      <c r="V34" t="s">
        <v>179</v>
      </c>
    </row>
    <row r="35" spans="1:22" ht="15.75" x14ac:dyDescent="0.25">
      <c r="A35" s="213">
        <v>41973</v>
      </c>
      <c r="B35" s="214" t="s">
        <v>169</v>
      </c>
      <c r="C35" s="215">
        <v>385</v>
      </c>
      <c r="D35" s="216"/>
      <c r="E35" s="228"/>
      <c r="F35" s="229">
        <f t="shared" si="4"/>
        <v>-236</v>
      </c>
      <c r="G35" s="232"/>
      <c r="H35" s="233"/>
      <c r="I35" s="234"/>
      <c r="J35" s="232"/>
      <c r="K35" s="233"/>
      <c r="L35" s="233"/>
      <c r="M35" s="233">
        <v>-236</v>
      </c>
      <c r="N35" s="234"/>
      <c r="O35" s="225"/>
      <c r="P35" s="226">
        <f>SUM(G35:I35,J35:O35)</f>
        <v>-236</v>
      </c>
      <c r="Q35" s="235">
        <f t="shared" si="3"/>
        <v>6822.4100000000017</v>
      </c>
      <c r="V35" t="s">
        <v>179</v>
      </c>
    </row>
    <row r="36" spans="1:22" ht="15.75" x14ac:dyDescent="0.25">
      <c r="A36" s="213">
        <v>41982</v>
      </c>
      <c r="B36" s="214" t="s">
        <v>165</v>
      </c>
      <c r="C36" s="215"/>
      <c r="D36" s="216"/>
      <c r="E36" s="228">
        <f t="shared" si="5"/>
        <v>1715</v>
      </c>
      <c r="F36" s="229" t="str">
        <f t="shared" si="4"/>
        <v/>
      </c>
      <c r="G36" s="232"/>
      <c r="H36" s="233">
        <v>1715</v>
      </c>
      <c r="I36" s="234"/>
      <c r="J36" s="232"/>
      <c r="K36" s="233"/>
      <c r="L36" s="233"/>
      <c r="M36" s="233"/>
      <c r="N36" s="234"/>
      <c r="O36" s="225"/>
      <c r="P36" s="226">
        <f t="shared" si="1"/>
        <v>1715</v>
      </c>
      <c r="Q36" s="235">
        <f t="shared" si="3"/>
        <v>8537.4100000000017</v>
      </c>
      <c r="V36" t="s">
        <v>179</v>
      </c>
    </row>
    <row r="37" spans="1:22" ht="15.75" x14ac:dyDescent="0.25">
      <c r="A37" s="213">
        <v>42001</v>
      </c>
      <c r="B37" s="214" t="s">
        <v>164</v>
      </c>
      <c r="C37" s="215" t="s">
        <v>156</v>
      </c>
      <c r="D37" s="216"/>
      <c r="E37" s="228" t="str">
        <f t="shared" si="5"/>
        <v/>
      </c>
      <c r="F37" s="229">
        <f t="shared" si="4"/>
        <v>-237.23</v>
      </c>
      <c r="G37" s="232"/>
      <c r="H37" s="233"/>
      <c r="I37" s="234"/>
      <c r="J37" s="232">
        <v>-237.23</v>
      </c>
      <c r="K37" s="233"/>
      <c r="L37" s="233"/>
      <c r="M37" s="233"/>
      <c r="N37" s="234"/>
      <c r="O37" s="225"/>
      <c r="P37" s="226">
        <f t="shared" si="1"/>
        <v>-237.23</v>
      </c>
      <c r="Q37" s="235">
        <f t="shared" si="3"/>
        <v>8300.1800000000021</v>
      </c>
      <c r="V37" t="s">
        <v>179</v>
      </c>
    </row>
    <row r="38" spans="1:22" ht="15.75" x14ac:dyDescent="0.25">
      <c r="A38" s="213">
        <v>42004</v>
      </c>
      <c r="B38" s="214" t="s">
        <v>170</v>
      </c>
      <c r="C38" s="215">
        <v>385</v>
      </c>
      <c r="D38" s="216"/>
      <c r="E38" s="228" t="str">
        <f t="shared" si="5"/>
        <v/>
      </c>
      <c r="F38" s="229">
        <f t="shared" si="4"/>
        <v>-236</v>
      </c>
      <c r="G38" s="232"/>
      <c r="H38" s="233"/>
      <c r="I38" s="234"/>
      <c r="J38" s="232"/>
      <c r="K38" s="233"/>
      <c r="L38" s="233"/>
      <c r="M38" s="233">
        <v>-236</v>
      </c>
      <c r="N38" s="234"/>
      <c r="O38" s="225"/>
      <c r="P38" s="226">
        <f t="shared" si="1"/>
        <v>-236</v>
      </c>
      <c r="Q38" s="235">
        <f t="shared" si="3"/>
        <v>8064.1800000000021</v>
      </c>
      <c r="V38" t="s">
        <v>179</v>
      </c>
    </row>
    <row r="39" spans="1:22" ht="15.75" x14ac:dyDescent="0.25">
      <c r="A39" s="213">
        <v>42017</v>
      </c>
      <c r="B39" s="214" t="s">
        <v>171</v>
      </c>
      <c r="C39" s="215">
        <v>386</v>
      </c>
      <c r="D39" s="216"/>
      <c r="E39" s="228" t="str">
        <f t="shared" si="5"/>
        <v/>
      </c>
      <c r="F39" s="229">
        <f t="shared" si="4"/>
        <v>-68.449999999999989</v>
      </c>
      <c r="G39" s="232"/>
      <c r="H39" s="233"/>
      <c r="I39" s="234"/>
      <c r="J39" s="232"/>
      <c r="K39" s="233">
        <v>-64.709999999999994</v>
      </c>
      <c r="L39" s="233"/>
      <c r="M39" s="233"/>
      <c r="N39" s="234">
        <v>-3.74</v>
      </c>
      <c r="O39" s="225"/>
      <c r="P39" s="226">
        <f t="shared" si="1"/>
        <v>-68.449999999999989</v>
      </c>
      <c r="Q39" s="235">
        <f t="shared" si="3"/>
        <v>7995.7300000000023</v>
      </c>
      <c r="V39" t="s">
        <v>179</v>
      </c>
    </row>
    <row r="40" spans="1:22" ht="15.75" x14ac:dyDescent="0.25">
      <c r="A40" s="213">
        <v>42017</v>
      </c>
      <c r="B40" s="214" t="s">
        <v>172</v>
      </c>
      <c r="C40" s="215">
        <v>387</v>
      </c>
      <c r="D40" s="216"/>
      <c r="E40" s="228" t="str">
        <f t="shared" si="5"/>
        <v/>
      </c>
      <c r="F40" s="229">
        <f t="shared" si="4"/>
        <v>-2.4</v>
      </c>
      <c r="G40" s="232"/>
      <c r="H40" s="233"/>
      <c r="I40" s="234"/>
      <c r="J40" s="232">
        <v>-2.4</v>
      </c>
      <c r="K40" s="233"/>
      <c r="L40" s="233"/>
      <c r="M40" s="233"/>
      <c r="N40" s="234"/>
      <c r="O40" s="225"/>
      <c r="P40" s="226">
        <f t="shared" si="1"/>
        <v>-2.4</v>
      </c>
      <c r="Q40" s="235">
        <f t="shared" si="3"/>
        <v>7993.3300000000027</v>
      </c>
      <c r="V40" t="s">
        <v>179</v>
      </c>
    </row>
    <row r="41" spans="1:22" ht="15.75" x14ac:dyDescent="0.25">
      <c r="A41" s="213">
        <v>42035</v>
      </c>
      <c r="B41" s="214" t="s">
        <v>173</v>
      </c>
      <c r="C41" s="215" t="s">
        <v>156</v>
      </c>
      <c r="D41" s="216"/>
      <c r="E41" s="228" t="str">
        <f t="shared" si="5"/>
        <v/>
      </c>
      <c r="F41" s="229">
        <f t="shared" si="4"/>
        <v>-242.45</v>
      </c>
      <c r="G41" s="232"/>
      <c r="H41" s="233"/>
      <c r="I41" s="234"/>
      <c r="J41" s="232">
        <v>-242.45</v>
      </c>
      <c r="K41" s="233"/>
      <c r="L41" s="233"/>
      <c r="M41" s="233"/>
      <c r="N41" s="234"/>
      <c r="O41" s="225"/>
      <c r="P41" s="226">
        <f t="shared" si="1"/>
        <v>-242.45</v>
      </c>
      <c r="Q41" s="235">
        <f t="shared" si="3"/>
        <v>7750.8800000000028</v>
      </c>
      <c r="V41" t="s">
        <v>179</v>
      </c>
    </row>
    <row r="42" spans="1:22" ht="15.75" x14ac:dyDescent="0.25">
      <c r="A42" s="213">
        <v>42035</v>
      </c>
      <c r="B42" s="214" t="s">
        <v>174</v>
      </c>
      <c r="C42" s="215">
        <v>388</v>
      </c>
      <c r="D42" s="216"/>
      <c r="E42" s="228" t="str">
        <f t="shared" si="5"/>
        <v/>
      </c>
      <c r="F42" s="229">
        <f t="shared" si="4"/>
        <v>-236</v>
      </c>
      <c r="G42" s="232"/>
      <c r="H42" s="233"/>
      <c r="I42" s="234"/>
      <c r="J42" s="232"/>
      <c r="K42" s="233"/>
      <c r="L42" s="233"/>
      <c r="M42" s="233">
        <v>-236</v>
      </c>
      <c r="N42" s="234"/>
      <c r="O42" s="225"/>
      <c r="P42" s="226">
        <f t="shared" si="1"/>
        <v>-236</v>
      </c>
      <c r="Q42" s="235">
        <f t="shared" si="3"/>
        <v>7514.8800000000028</v>
      </c>
      <c r="V42" t="s">
        <v>179</v>
      </c>
    </row>
    <row r="43" spans="1:22" ht="15.75" x14ac:dyDescent="0.25">
      <c r="A43" s="213">
        <v>42063</v>
      </c>
      <c r="B43" s="214" t="s">
        <v>175</v>
      </c>
      <c r="C43" s="215" t="s">
        <v>156</v>
      </c>
      <c r="D43" s="216"/>
      <c r="E43" s="228" t="str">
        <f t="shared" si="5"/>
        <v/>
      </c>
      <c r="F43" s="229">
        <f t="shared" si="4"/>
        <v>-242.45</v>
      </c>
      <c r="G43" s="232"/>
      <c r="H43" s="233"/>
      <c r="I43" s="234"/>
      <c r="J43" s="232">
        <v>-242.45</v>
      </c>
      <c r="K43" s="233"/>
      <c r="L43" s="233"/>
      <c r="M43" s="233"/>
      <c r="N43" s="234"/>
      <c r="O43" s="225"/>
      <c r="P43" s="226">
        <f t="shared" si="1"/>
        <v>-242.45</v>
      </c>
      <c r="Q43" s="235">
        <f t="shared" si="3"/>
        <v>7272.430000000003</v>
      </c>
      <c r="V43" t="s">
        <v>179</v>
      </c>
    </row>
    <row r="44" spans="1:22" ht="15.75" x14ac:dyDescent="0.25">
      <c r="A44" s="213">
        <v>42063</v>
      </c>
      <c r="B44" s="214" t="s">
        <v>176</v>
      </c>
      <c r="C44" s="215">
        <v>388</v>
      </c>
      <c r="D44" s="216"/>
      <c r="E44" s="228" t="str">
        <f>IF(SUM($G44:$I44,O44)&gt;0,SUM($G44:$I44,$O44),"")</f>
        <v/>
      </c>
      <c r="F44" s="229">
        <f t="shared" si="4"/>
        <v>-236</v>
      </c>
      <c r="G44" s="232"/>
      <c r="H44" s="233"/>
      <c r="I44" s="234"/>
      <c r="J44" s="232"/>
      <c r="K44" s="233"/>
      <c r="L44" s="233"/>
      <c r="M44" s="233">
        <v>-236</v>
      </c>
      <c r="N44" s="234"/>
      <c r="O44" s="225"/>
      <c r="P44" s="226">
        <f>SUM(G44:I44,J44:O44)</f>
        <v>-236</v>
      </c>
      <c r="Q44" s="235">
        <f t="shared" si="3"/>
        <v>7036.430000000003</v>
      </c>
      <c r="V44" t="s">
        <v>179</v>
      </c>
    </row>
    <row r="45" spans="1:22" ht="15.75" x14ac:dyDescent="0.25">
      <c r="A45" s="213">
        <v>42087</v>
      </c>
      <c r="B45" s="214" t="s">
        <v>177</v>
      </c>
      <c r="C45" s="215">
        <v>389</v>
      </c>
      <c r="D45" s="216"/>
      <c r="E45" s="228" t="str">
        <f t="shared" si="5"/>
        <v/>
      </c>
      <c r="F45" s="229">
        <f t="shared" si="4"/>
        <v>-10.81</v>
      </c>
      <c r="G45" s="232"/>
      <c r="H45" s="233"/>
      <c r="I45" s="234"/>
      <c r="J45" s="232">
        <v>-10.81</v>
      </c>
      <c r="K45" s="233"/>
      <c r="L45" s="233"/>
      <c r="M45" s="233"/>
      <c r="N45" s="234"/>
      <c r="O45" s="225"/>
      <c r="P45" s="226">
        <f t="shared" si="1"/>
        <v>-10.81</v>
      </c>
      <c r="Q45" s="235">
        <f t="shared" si="3"/>
        <v>7025.6200000000026</v>
      </c>
    </row>
    <row r="46" spans="1:22" ht="15.75" x14ac:dyDescent="0.25">
      <c r="A46" s="213">
        <v>42087</v>
      </c>
      <c r="B46" s="214" t="s">
        <v>146</v>
      </c>
      <c r="C46" s="215">
        <v>390</v>
      </c>
      <c r="D46" s="216"/>
      <c r="E46" s="228" t="str">
        <f t="shared" si="5"/>
        <v/>
      </c>
      <c r="F46" s="229">
        <f t="shared" si="4"/>
        <v>-35</v>
      </c>
      <c r="G46" s="232"/>
      <c r="H46" s="233"/>
      <c r="I46" s="234"/>
      <c r="J46" s="232"/>
      <c r="K46" s="233">
        <v>-35</v>
      </c>
      <c r="L46" s="233"/>
      <c r="M46" s="233"/>
      <c r="N46" s="234"/>
      <c r="O46" s="225"/>
      <c r="P46" s="226">
        <f t="shared" si="1"/>
        <v>-35</v>
      </c>
      <c r="Q46" s="235">
        <f t="shared" si="3"/>
        <v>6990.6200000000026</v>
      </c>
    </row>
    <row r="47" spans="1:22" ht="15.75" x14ac:dyDescent="0.25">
      <c r="A47" s="213">
        <v>42093</v>
      </c>
      <c r="B47" s="214" t="s">
        <v>180</v>
      </c>
      <c r="C47" s="215" t="s">
        <v>156</v>
      </c>
      <c r="D47" s="216"/>
      <c r="E47" s="228" t="str">
        <f>IF(SUM($G47:$I47,O47)&gt;0,SUM($G47:$I47,$O47),"")</f>
        <v/>
      </c>
      <c r="F47" s="229">
        <f t="shared" si="4"/>
        <v>-242.45</v>
      </c>
      <c r="G47" s="232"/>
      <c r="H47" s="233"/>
      <c r="I47" s="234"/>
      <c r="J47" s="232">
        <v>-242.45</v>
      </c>
      <c r="K47" s="233"/>
      <c r="L47" s="233"/>
      <c r="M47" s="233"/>
      <c r="N47" s="234"/>
      <c r="O47" s="225"/>
      <c r="P47" s="226">
        <f t="shared" si="1"/>
        <v>-242.45</v>
      </c>
      <c r="Q47" s="235">
        <f t="shared" si="3"/>
        <v>6748.1700000000028</v>
      </c>
      <c r="V47" t="s">
        <v>179</v>
      </c>
    </row>
    <row r="48" spans="1:22" ht="15.75" x14ac:dyDescent="0.25">
      <c r="A48" s="213"/>
      <c r="B48" s="214"/>
      <c r="C48" s="215"/>
      <c r="D48" s="216"/>
      <c r="E48" s="228" t="str">
        <f>IF(SUM($G48:$I48,O48)&gt;0,SUM($G48:$I48,$O48),"")</f>
        <v/>
      </c>
      <c r="F48" s="229" t="str">
        <f t="shared" si="4"/>
        <v/>
      </c>
      <c r="G48" s="232"/>
      <c r="H48" s="233"/>
      <c r="I48" s="234"/>
      <c r="J48" s="232"/>
      <c r="K48" s="233"/>
      <c r="L48" s="233"/>
      <c r="M48" s="233"/>
      <c r="N48" s="234"/>
      <c r="O48" s="225"/>
      <c r="P48" s="226">
        <f t="shared" si="1"/>
        <v>0</v>
      </c>
      <c r="Q48" s="235">
        <f t="shared" si="3"/>
        <v>6748.1700000000028</v>
      </c>
    </row>
    <row r="49" spans="1:17" ht="15.75" x14ac:dyDescent="0.25">
      <c r="A49" s="213"/>
      <c r="B49" s="214"/>
      <c r="C49" s="215"/>
      <c r="D49" s="216"/>
      <c r="E49" s="228" t="str">
        <f>IF(SUM($G49:$I49,O49)&gt;0,SUM($G49:$I49,$O49),"")</f>
        <v/>
      </c>
      <c r="F49" s="229" t="str">
        <f t="shared" si="4"/>
        <v/>
      </c>
      <c r="G49" s="232"/>
      <c r="H49" s="233"/>
      <c r="I49" s="234"/>
      <c r="J49" s="232"/>
      <c r="K49" s="233"/>
      <c r="L49" s="233"/>
      <c r="M49" s="233"/>
      <c r="N49" s="234"/>
      <c r="O49" s="225"/>
      <c r="P49" s="226">
        <f t="shared" si="1"/>
        <v>0</v>
      </c>
      <c r="Q49" s="235">
        <f t="shared" si="3"/>
        <v>6748.1700000000028</v>
      </c>
    </row>
    <row r="50" spans="1:17" ht="16.5" thickBot="1" x14ac:dyDescent="0.3">
      <c r="A50" s="238"/>
      <c r="B50" s="239"/>
      <c r="C50" s="240"/>
      <c r="D50" s="241"/>
      <c r="E50" s="228" t="str">
        <f>IF(SUM($G50:$I50,O50)&gt;0,SUM($G50:$I50,$O50),"")</f>
        <v/>
      </c>
      <c r="F50" s="229" t="str">
        <f t="shared" si="4"/>
        <v/>
      </c>
      <c r="G50" s="230"/>
      <c r="H50" s="220"/>
      <c r="I50" s="231"/>
      <c r="J50" s="222"/>
      <c r="K50" s="223"/>
      <c r="L50" s="223"/>
      <c r="M50" s="223"/>
      <c r="N50" s="224"/>
      <c r="O50" s="242"/>
      <c r="P50" s="226">
        <f t="shared" si="1"/>
        <v>0</v>
      </c>
      <c r="Q50" s="235">
        <f t="shared" si="3"/>
        <v>6748.1700000000028</v>
      </c>
    </row>
    <row r="51" spans="1:17" ht="16.5" thickBot="1" x14ac:dyDescent="0.3">
      <c r="A51" s="243"/>
      <c r="B51" s="244" t="s">
        <v>23</v>
      </c>
      <c r="C51" s="245"/>
      <c r="D51" s="246"/>
      <c r="E51" s="247">
        <f>SUM(E7:E50)</f>
        <v>10016.5</v>
      </c>
      <c r="F51" s="247">
        <f>SUM(F7:F50)</f>
        <v>-7903.1199999999981</v>
      </c>
      <c r="G51" s="248">
        <f t="shared" ref="G51:P51" si="6">SUM(G6:G50)</f>
        <v>6000</v>
      </c>
      <c r="H51" s="249">
        <f t="shared" si="6"/>
        <v>4016.5</v>
      </c>
      <c r="I51" s="247">
        <f t="shared" si="6"/>
        <v>0</v>
      </c>
      <c r="J51" s="248">
        <f t="shared" si="6"/>
        <v>-2946.4199999999992</v>
      </c>
      <c r="K51" s="249">
        <f t="shared" si="6"/>
        <v>-1028.03</v>
      </c>
      <c r="L51" s="249">
        <f t="shared" si="6"/>
        <v>-1050</v>
      </c>
      <c r="M51" s="249">
        <f t="shared" si="6"/>
        <v>-2832</v>
      </c>
      <c r="N51" s="247">
        <f t="shared" si="6"/>
        <v>-46.67</v>
      </c>
      <c r="O51" s="249">
        <f t="shared" si="6"/>
        <v>0</v>
      </c>
      <c r="P51" s="249">
        <f t="shared" si="6"/>
        <v>2113.380000000001</v>
      </c>
      <c r="Q51" s="250"/>
    </row>
    <row r="52" spans="1:17" ht="16.5" thickBot="1" x14ac:dyDescent="0.3">
      <c r="A52" s="251"/>
      <c r="B52" s="252"/>
      <c r="C52" s="253"/>
      <c r="D52" s="254"/>
      <c r="E52" s="255"/>
      <c r="F52" s="255"/>
      <c r="G52" s="255"/>
      <c r="H52" s="255"/>
      <c r="I52" s="255"/>
      <c r="J52" s="255"/>
      <c r="K52" s="255"/>
      <c r="L52" s="255"/>
      <c r="M52" s="255"/>
      <c r="N52" s="256" t="s">
        <v>25</v>
      </c>
      <c r="O52" s="256"/>
      <c r="P52" s="256"/>
      <c r="Q52" s="257">
        <f>Q50</f>
        <v>6748.1700000000028</v>
      </c>
    </row>
    <row r="53" spans="1:17" ht="16.5" thickBot="1" x14ac:dyDescent="0.3">
      <c r="A53" s="251"/>
      <c r="B53" s="252" t="s">
        <v>26</v>
      </c>
      <c r="C53" s="253">
        <f>Q6</f>
        <v>4634.79</v>
      </c>
      <c r="D53" s="254"/>
      <c r="E53" s="252"/>
      <c r="F53" s="255"/>
      <c r="G53" s="252" t="s">
        <v>27</v>
      </c>
      <c r="H53" s="252"/>
      <c r="I53" s="258">
        <f>E51</f>
        <v>10016.5</v>
      </c>
      <c r="J53" s="255"/>
      <c r="K53" s="255"/>
      <c r="L53" s="255"/>
      <c r="M53" s="255"/>
      <c r="N53" s="256" t="s">
        <v>28</v>
      </c>
      <c r="O53" s="259"/>
      <c r="P53" s="260"/>
      <c r="Q53" s="261">
        <f>S39</f>
        <v>0</v>
      </c>
    </row>
    <row r="54" spans="1:17" ht="16.5" thickBot="1" x14ac:dyDescent="0.3">
      <c r="A54" s="262"/>
      <c r="B54" s="252"/>
      <c r="C54" s="253"/>
      <c r="D54" s="263"/>
      <c r="E54" s="264"/>
      <c r="F54" s="255"/>
      <c r="G54" s="252" t="s">
        <v>29</v>
      </c>
      <c r="H54" s="252"/>
      <c r="I54" s="255">
        <f>I51</f>
        <v>0</v>
      </c>
      <c r="J54" s="255"/>
      <c r="K54" s="255"/>
      <c r="L54" s="255"/>
      <c r="M54" s="255"/>
      <c r="N54" s="265" t="s">
        <v>30</v>
      </c>
      <c r="O54" s="252"/>
      <c r="P54" s="255"/>
      <c r="Q54" s="266">
        <f>SUM(Q52+Q53)</f>
        <v>6748.1700000000028</v>
      </c>
    </row>
    <row r="55" spans="1:17" ht="16.5" thickBot="1" x14ac:dyDescent="0.3">
      <c r="A55" s="251"/>
      <c r="B55" s="252"/>
      <c r="C55" s="253"/>
      <c r="D55" s="263"/>
      <c r="E55" s="264"/>
      <c r="F55" s="255"/>
      <c r="G55" s="252" t="s">
        <v>31</v>
      </c>
      <c r="H55" s="252"/>
      <c r="I55" s="267">
        <f>+SUM(E51+I54)</f>
        <v>10016.5</v>
      </c>
      <c r="J55" s="255"/>
      <c r="K55" s="255"/>
      <c r="L55" s="255" t="s">
        <v>32</v>
      </c>
      <c r="M55" s="268">
        <f>SUM(J51:N51)</f>
        <v>-7903.119999999999</v>
      </c>
      <c r="N55" s="255"/>
      <c r="O55" s="252" t="s">
        <v>33</v>
      </c>
      <c r="P55" s="268">
        <f>IF(ROUND(I55+SUM(J6:N50),1)&lt;&gt;ROUND(P51,1),"Check!",I55+SUM(J6:N50))</f>
        <v>2113.3800000000019</v>
      </c>
      <c r="Q55" s="252"/>
    </row>
    <row r="56" spans="1:17" ht="15.75" x14ac:dyDescent="0.25">
      <c r="A56" s="251"/>
      <c r="B56" s="269" t="s">
        <v>24</v>
      </c>
      <c r="C56" s="253"/>
      <c r="D56" s="270"/>
      <c r="E56" s="252"/>
      <c r="F56" s="255"/>
      <c r="G56" s="252"/>
      <c r="H56" s="252"/>
      <c r="I56" s="252"/>
      <c r="J56" s="255"/>
      <c r="K56" s="255"/>
      <c r="L56" s="255"/>
      <c r="M56" s="255"/>
      <c r="N56" s="255"/>
      <c r="O56" s="252"/>
      <c r="P56" s="255"/>
      <c r="Q56" s="252"/>
    </row>
    <row r="57" spans="1:17" ht="15.75" x14ac:dyDescent="0.25">
      <c r="A57" s="271"/>
      <c r="B57" s="269"/>
      <c r="C57" s="253"/>
      <c r="D57" s="270"/>
      <c r="E57" s="252"/>
      <c r="F57" s="272" t="s">
        <v>34</v>
      </c>
      <c r="G57" s="272"/>
      <c r="H57" s="272"/>
      <c r="I57" s="273">
        <f>SUM(C53+I55+M55)</f>
        <v>6748.1700000000019</v>
      </c>
      <c r="J57" s="272" t="s">
        <v>35</v>
      </c>
      <c r="K57" s="272"/>
      <c r="L57" s="272"/>
      <c r="M57" s="272"/>
      <c r="N57" s="272"/>
      <c r="O57" s="272" t="s">
        <v>36</v>
      </c>
      <c r="P57" s="272"/>
      <c r="Q57" s="274">
        <f>Q54-I57</f>
        <v>0</v>
      </c>
    </row>
    <row r="58" spans="1:17" x14ac:dyDescent="0.25">
      <c r="A58" s="132"/>
      <c r="B58" s="122"/>
      <c r="C58" s="123"/>
      <c r="D58" s="124"/>
      <c r="E58" s="122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</row>
    <row r="59" spans="1:17" x14ac:dyDescent="0.25">
      <c r="A59" s="108"/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</row>
  </sheetData>
  <pageMargins left="0.70866141732283472" right="0.70866141732283472" top="0.74803149606299213" bottom="0.35433070866141736" header="0.31496062992125984" footer="0.31496062992125984"/>
  <pageSetup paperSize="9" scale="54" fitToHeight="0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>
    <pageSetUpPr fitToPage="1"/>
  </sheetPr>
  <dimension ref="A1:T63"/>
  <sheetViews>
    <sheetView topLeftCell="C1" zoomScaleNormal="100" workbookViewId="0">
      <selection activeCell="K49" sqref="K49"/>
    </sheetView>
  </sheetViews>
  <sheetFormatPr defaultRowHeight="15" x14ac:dyDescent="0.25"/>
  <cols>
    <col min="1" max="1" width="12.5703125" customWidth="1"/>
    <col min="2" max="2" width="43.42578125" customWidth="1"/>
    <col min="3" max="3" width="10.140625" bestFit="1" customWidth="1"/>
    <col min="4" max="4" width="7" customWidth="1"/>
    <col min="5" max="8" width="11.42578125" bestFit="1" customWidth="1"/>
    <col min="9" max="9" width="11.42578125" customWidth="1"/>
    <col min="10" max="10" width="11.42578125" bestFit="1" customWidth="1"/>
    <col min="11" max="12" width="9.5703125" bestFit="1" customWidth="1"/>
    <col min="13" max="13" width="10.140625" bestFit="1" customWidth="1"/>
    <col min="14" max="14" width="9.5703125" bestFit="1" customWidth="1"/>
    <col min="15" max="15" width="9.28515625" bestFit="1" customWidth="1"/>
    <col min="16" max="16" width="11.42578125" bestFit="1" customWidth="1"/>
    <col min="17" max="17" width="12.28515625" bestFit="1" customWidth="1"/>
    <col min="18" max="19" width="0" hidden="1" customWidth="1"/>
    <col min="20" max="20" width="11.42578125" hidden="1" customWidth="1"/>
  </cols>
  <sheetData>
    <row r="1" spans="1:20" s="133" customFormat="1" ht="18.75" x14ac:dyDescent="0.3">
      <c r="A1" s="133" t="s">
        <v>99</v>
      </c>
    </row>
    <row r="2" spans="1:20" s="133" customFormat="1" ht="18.75" x14ac:dyDescent="0.3">
      <c r="A2" s="133" t="s">
        <v>137</v>
      </c>
    </row>
    <row r="4" spans="1:20" ht="15.75" thickBot="1" x14ac:dyDescent="0.3"/>
    <row r="5" spans="1:20" s="112" customFormat="1" ht="45.75" thickBot="1" x14ac:dyDescent="0.3">
      <c r="A5" s="134" t="s">
        <v>3</v>
      </c>
      <c r="B5" s="135" t="s">
        <v>4</v>
      </c>
      <c r="C5" s="136" t="s">
        <v>5</v>
      </c>
      <c r="D5" s="137" t="s">
        <v>73</v>
      </c>
      <c r="E5" s="138" t="s">
        <v>6</v>
      </c>
      <c r="F5" s="139" t="s">
        <v>7</v>
      </c>
      <c r="G5" s="140" t="s">
        <v>8</v>
      </c>
      <c r="H5" s="136" t="s">
        <v>9</v>
      </c>
      <c r="I5" s="141" t="s">
        <v>10</v>
      </c>
      <c r="J5" s="140" t="s">
        <v>11</v>
      </c>
      <c r="K5" s="136" t="s">
        <v>12</v>
      </c>
      <c r="L5" s="136" t="s">
        <v>13</v>
      </c>
      <c r="M5" s="136" t="s">
        <v>14</v>
      </c>
      <c r="N5" s="142" t="s">
        <v>15</v>
      </c>
      <c r="O5" s="143" t="s">
        <v>127</v>
      </c>
      <c r="P5" s="136" t="s">
        <v>17</v>
      </c>
      <c r="Q5" s="195" t="s">
        <v>18</v>
      </c>
      <c r="R5" s="109" t="s">
        <v>19</v>
      </c>
      <c r="S5" s="110" t="s">
        <v>20</v>
      </c>
      <c r="T5" s="111" t="s">
        <v>21</v>
      </c>
    </row>
    <row r="6" spans="1:20" x14ac:dyDescent="0.25">
      <c r="A6" s="200"/>
      <c r="B6" s="144" t="s">
        <v>22</v>
      </c>
      <c r="C6" s="145"/>
      <c r="D6" s="146"/>
      <c r="E6" s="147"/>
      <c r="F6" s="148"/>
      <c r="G6" s="149"/>
      <c r="H6" s="150"/>
      <c r="I6" s="151"/>
      <c r="J6" s="152"/>
      <c r="K6" s="153"/>
      <c r="L6" s="153"/>
      <c r="M6" s="153"/>
      <c r="N6" s="154"/>
      <c r="O6" s="155"/>
      <c r="P6" s="156">
        <f>SUM(G6:I6,J6:O6)</f>
        <v>0</v>
      </c>
      <c r="Q6" s="196">
        <v>2791.15</v>
      </c>
      <c r="R6" s="114"/>
      <c r="S6" s="113"/>
      <c r="T6" s="115">
        <f t="shared" ref="T6:T15" si="0">Q6+S6</f>
        <v>2791.15</v>
      </c>
    </row>
    <row r="7" spans="1:20" x14ac:dyDescent="0.25">
      <c r="A7" s="200">
        <v>41365</v>
      </c>
      <c r="B7" s="144" t="s">
        <v>108</v>
      </c>
      <c r="C7" s="145">
        <v>343</v>
      </c>
      <c r="D7" s="146"/>
      <c r="E7" s="157" t="str">
        <f>IF(SUM($G7:$I7,O7)&gt;0,SUM($G7:$I7,$O7),"")</f>
        <v/>
      </c>
      <c r="F7" s="158">
        <f t="shared" ref="F7:F16" si="1">IF(SUM($J7:$N7)*-1&gt;0,SUM($J7:$N7),"")</f>
        <v>-225.29000000000002</v>
      </c>
      <c r="G7" s="159"/>
      <c r="H7" s="150"/>
      <c r="I7" s="160"/>
      <c r="J7" s="161"/>
      <c r="K7" s="162">
        <v>-187.74</v>
      </c>
      <c r="L7" s="162"/>
      <c r="M7" s="162"/>
      <c r="N7" s="163">
        <v>-37.549999999999997</v>
      </c>
      <c r="O7" s="155"/>
      <c r="P7" s="156">
        <f t="shared" ref="P7:P35" si="2">SUM(G7:I7,J7:O7)</f>
        <v>-225.29000000000002</v>
      </c>
      <c r="Q7" s="197">
        <f>IF(OR(P7&lt;&gt;0,I7&lt;&gt;0,R7&lt;&gt;0),Q6+P7-R7-I7,Q6)</f>
        <v>2565.86</v>
      </c>
      <c r="R7" s="114"/>
      <c r="S7" s="116"/>
      <c r="T7" s="117">
        <f t="shared" si="0"/>
        <v>2565.86</v>
      </c>
    </row>
    <row r="8" spans="1:20" x14ac:dyDescent="0.25">
      <c r="A8" s="200">
        <v>41383</v>
      </c>
      <c r="B8" s="144" t="s">
        <v>8</v>
      </c>
      <c r="C8" s="145"/>
      <c r="D8" s="146"/>
      <c r="E8" s="157">
        <f>IF(SUM($G8:$I8,O8)&gt;0,SUM($G8:$I8,$O8),"")</f>
        <v>2500</v>
      </c>
      <c r="F8" s="158" t="str">
        <f t="shared" si="1"/>
        <v/>
      </c>
      <c r="G8" s="159">
        <v>2500</v>
      </c>
      <c r="H8" s="150"/>
      <c r="I8" s="160"/>
      <c r="J8" s="161"/>
      <c r="K8" s="162"/>
      <c r="L8" s="162"/>
      <c r="M8" s="162"/>
      <c r="N8" s="163"/>
      <c r="O8" s="155"/>
      <c r="P8" s="156">
        <f>SUM(G8:I8,J8:O8)</f>
        <v>2500</v>
      </c>
      <c r="Q8" s="197">
        <f>IF(OR(P8&lt;&gt;0,I8&lt;&gt;0,R8&lt;&gt;0),Q7+P8-R8-I8,Q7)</f>
        <v>5065.8600000000006</v>
      </c>
      <c r="R8" s="114"/>
      <c r="S8" s="116"/>
      <c r="T8" s="117">
        <f t="shared" si="0"/>
        <v>5065.8600000000006</v>
      </c>
    </row>
    <row r="9" spans="1:20" x14ac:dyDescent="0.25">
      <c r="A9" s="200">
        <v>41392</v>
      </c>
      <c r="B9" s="144" t="s">
        <v>102</v>
      </c>
      <c r="C9" s="145" t="s">
        <v>72</v>
      </c>
      <c r="D9" s="146"/>
      <c r="E9" s="157" t="str">
        <f>IF(SUM($G9:$I9,O9)&gt;0,SUM($G9:$I9,$O9),"")</f>
        <v/>
      </c>
      <c r="F9" s="158">
        <f t="shared" si="1"/>
        <v>-181.97</v>
      </c>
      <c r="G9" s="159"/>
      <c r="H9" s="150"/>
      <c r="I9" s="160"/>
      <c r="J9" s="161">
        <v>-181.97</v>
      </c>
      <c r="K9" s="162"/>
      <c r="L9" s="162"/>
      <c r="M9" s="162"/>
      <c r="N9" s="163"/>
      <c r="O9" s="155"/>
      <c r="P9" s="156">
        <f t="shared" si="2"/>
        <v>-181.97</v>
      </c>
      <c r="Q9" s="197">
        <f>IF(OR(P9&lt;&gt;0,I9&lt;&gt;0,R9&lt;&gt;0),Q8+P9-R9-I9,Q8)</f>
        <v>4883.8900000000003</v>
      </c>
      <c r="R9" s="114"/>
      <c r="S9" s="116"/>
      <c r="T9" s="117">
        <f t="shared" si="0"/>
        <v>4883.8900000000003</v>
      </c>
    </row>
    <row r="10" spans="1:20" x14ac:dyDescent="0.25">
      <c r="A10" s="200">
        <v>41393</v>
      </c>
      <c r="B10" s="144" t="s">
        <v>100</v>
      </c>
      <c r="C10" s="145">
        <v>344</v>
      </c>
      <c r="D10" s="146"/>
      <c r="E10" s="157" t="str">
        <f>IF(SUM($G10:$I10,O10)&gt;0,SUM($G10:$I10,$O10),"")</f>
        <v/>
      </c>
      <c r="F10" s="158">
        <f t="shared" si="1"/>
        <v>-35</v>
      </c>
      <c r="G10" s="159"/>
      <c r="H10" s="150"/>
      <c r="I10" s="160"/>
      <c r="J10" s="161"/>
      <c r="K10" s="162">
        <v>-35</v>
      </c>
      <c r="L10" s="162"/>
      <c r="M10" s="162"/>
      <c r="N10" s="163"/>
      <c r="O10" s="155"/>
      <c r="P10" s="156">
        <f t="shared" si="2"/>
        <v>-35</v>
      </c>
      <c r="Q10" s="197">
        <f t="shared" ref="Q10:Q27" si="3">IF(OR(P10&lt;&gt;0,I10&lt;&gt;0,R10&lt;&gt;0),Q9+P10-R10-I10,Q9)</f>
        <v>4848.8900000000003</v>
      </c>
      <c r="R10" s="114"/>
      <c r="S10" s="116"/>
      <c r="T10" s="117">
        <f t="shared" si="0"/>
        <v>4848.8900000000003</v>
      </c>
    </row>
    <row r="11" spans="1:20" x14ac:dyDescent="0.25">
      <c r="A11" s="200">
        <v>41393</v>
      </c>
      <c r="B11" s="144" t="s">
        <v>101</v>
      </c>
      <c r="C11" s="145">
        <v>345</v>
      </c>
      <c r="D11" s="146"/>
      <c r="E11" s="157" t="str">
        <f t="shared" ref="E11:E26" si="4">IF(SUM($G11:$I11,O11)&gt;0,SUM($G11:$I11,$O11),"")</f>
        <v/>
      </c>
      <c r="F11" s="158">
        <f t="shared" si="1"/>
        <v>-118</v>
      </c>
      <c r="G11" s="164"/>
      <c r="H11" s="150"/>
      <c r="I11" s="151"/>
      <c r="J11" s="161"/>
      <c r="K11" s="162"/>
      <c r="L11" s="162"/>
      <c r="M11" s="162">
        <v>-118</v>
      </c>
      <c r="N11" s="163"/>
      <c r="O11" s="165"/>
      <c r="P11" s="156">
        <f t="shared" si="2"/>
        <v>-118</v>
      </c>
      <c r="Q11" s="197">
        <f t="shared" si="3"/>
        <v>4730.8900000000003</v>
      </c>
      <c r="R11" s="114"/>
      <c r="S11" s="116"/>
      <c r="T11" s="117">
        <f t="shared" si="0"/>
        <v>4730.8900000000003</v>
      </c>
    </row>
    <row r="12" spans="1:20" x14ac:dyDescent="0.25">
      <c r="A12" s="200">
        <v>41422</v>
      </c>
      <c r="B12" s="144" t="s">
        <v>103</v>
      </c>
      <c r="C12" s="145" t="s">
        <v>72</v>
      </c>
      <c r="D12" s="146"/>
      <c r="E12" s="157" t="str">
        <f t="shared" si="4"/>
        <v/>
      </c>
      <c r="F12" s="158">
        <f t="shared" si="1"/>
        <v>-181.97</v>
      </c>
      <c r="G12" s="161"/>
      <c r="H12" s="162"/>
      <c r="I12" s="163"/>
      <c r="J12" s="161">
        <v>-181.97</v>
      </c>
      <c r="K12" s="162"/>
      <c r="L12" s="162"/>
      <c r="M12" s="162"/>
      <c r="N12" s="163"/>
      <c r="O12" s="166"/>
      <c r="P12" s="156">
        <f t="shared" si="2"/>
        <v>-181.97</v>
      </c>
      <c r="Q12" s="197">
        <f t="shared" si="3"/>
        <v>4548.92</v>
      </c>
      <c r="R12" s="114"/>
      <c r="S12" s="116"/>
      <c r="T12" s="117">
        <f t="shared" si="0"/>
        <v>4548.92</v>
      </c>
    </row>
    <row r="13" spans="1:20" x14ac:dyDescent="0.25">
      <c r="A13" s="200">
        <v>41423</v>
      </c>
      <c r="B13" s="144" t="s">
        <v>104</v>
      </c>
      <c r="C13" s="145">
        <v>346</v>
      </c>
      <c r="D13" s="146"/>
      <c r="E13" s="157" t="str">
        <f t="shared" si="4"/>
        <v/>
      </c>
      <c r="F13" s="158">
        <f t="shared" si="1"/>
        <v>-337.39</v>
      </c>
      <c r="G13" s="161"/>
      <c r="H13" s="162"/>
      <c r="I13" s="163"/>
      <c r="J13" s="161"/>
      <c r="K13" s="162">
        <v>-337.39</v>
      </c>
      <c r="L13" s="162"/>
      <c r="M13" s="162"/>
      <c r="N13" s="163"/>
      <c r="O13" s="155"/>
      <c r="P13" s="156">
        <f t="shared" si="2"/>
        <v>-337.39</v>
      </c>
      <c r="Q13" s="197">
        <f t="shared" si="3"/>
        <v>4211.53</v>
      </c>
      <c r="R13" s="114"/>
      <c r="S13" s="116"/>
      <c r="T13" s="117">
        <f t="shared" si="0"/>
        <v>4211.53</v>
      </c>
    </row>
    <row r="14" spans="1:20" x14ac:dyDescent="0.25">
      <c r="A14" s="200">
        <v>41423</v>
      </c>
      <c r="B14" s="144" t="s">
        <v>105</v>
      </c>
      <c r="C14" s="145">
        <v>347</v>
      </c>
      <c r="D14" s="146"/>
      <c r="E14" s="157" t="str">
        <f t="shared" si="4"/>
        <v/>
      </c>
      <c r="F14" s="158">
        <f t="shared" si="1"/>
        <v>-90.98</v>
      </c>
      <c r="G14" s="161"/>
      <c r="H14" s="162"/>
      <c r="I14" s="163"/>
      <c r="J14" s="161">
        <v>-90.98</v>
      </c>
      <c r="K14" s="162"/>
      <c r="L14" s="162"/>
      <c r="M14" s="162"/>
      <c r="N14" s="163"/>
      <c r="O14" s="155"/>
      <c r="P14" s="156">
        <f t="shared" si="2"/>
        <v>-90.98</v>
      </c>
      <c r="Q14" s="197">
        <f t="shared" si="3"/>
        <v>4120.55</v>
      </c>
      <c r="R14" s="118"/>
      <c r="S14" s="116"/>
      <c r="T14" s="117">
        <f t="shared" si="0"/>
        <v>4120.55</v>
      </c>
    </row>
    <row r="15" spans="1:20" x14ac:dyDescent="0.25">
      <c r="A15" s="200">
        <v>41429</v>
      </c>
      <c r="B15" s="144" t="s">
        <v>106</v>
      </c>
      <c r="C15" s="145"/>
      <c r="D15" s="146"/>
      <c r="E15" s="157">
        <f t="shared" si="4"/>
        <v>676.5</v>
      </c>
      <c r="F15" s="158" t="str">
        <f t="shared" si="1"/>
        <v/>
      </c>
      <c r="G15" s="161"/>
      <c r="H15" s="162">
        <v>676.5</v>
      </c>
      <c r="I15" s="163"/>
      <c r="J15" s="161"/>
      <c r="K15" s="162"/>
      <c r="L15" s="162"/>
      <c r="M15" s="162"/>
      <c r="N15" s="163"/>
      <c r="O15" s="155"/>
      <c r="P15" s="156">
        <f t="shared" si="2"/>
        <v>676.5</v>
      </c>
      <c r="Q15" s="197">
        <f t="shared" si="3"/>
        <v>4797.05</v>
      </c>
      <c r="R15" s="114"/>
      <c r="S15" s="116"/>
      <c r="T15" s="117">
        <f t="shared" si="0"/>
        <v>4797.05</v>
      </c>
    </row>
    <row r="16" spans="1:20" x14ac:dyDescent="0.25">
      <c r="A16" s="200">
        <v>41435</v>
      </c>
      <c r="B16" s="144" t="s">
        <v>118</v>
      </c>
      <c r="C16" s="145" t="s">
        <v>72</v>
      </c>
      <c r="D16" s="146"/>
      <c r="E16" s="157"/>
      <c r="F16" s="158">
        <f t="shared" si="1"/>
        <v>-45.49</v>
      </c>
      <c r="G16" s="161"/>
      <c r="H16" s="162"/>
      <c r="I16" s="163"/>
      <c r="J16" s="161">
        <v>-45.49</v>
      </c>
      <c r="K16" s="162"/>
      <c r="L16" s="162"/>
      <c r="M16" s="162"/>
      <c r="N16" s="163"/>
      <c r="O16" s="155"/>
      <c r="P16" s="156">
        <f t="shared" si="2"/>
        <v>-45.49</v>
      </c>
      <c r="Q16" s="197">
        <f t="shared" si="3"/>
        <v>4751.5600000000004</v>
      </c>
      <c r="R16" s="114"/>
      <c r="S16" s="116"/>
      <c r="T16" s="117"/>
    </row>
    <row r="17" spans="1:20" x14ac:dyDescent="0.25">
      <c r="A17" s="200">
        <v>41452</v>
      </c>
      <c r="B17" s="144" t="s">
        <v>107</v>
      </c>
      <c r="C17" s="145"/>
      <c r="D17" s="146"/>
      <c r="E17" s="157">
        <f t="shared" si="4"/>
        <v>367.49</v>
      </c>
      <c r="F17" s="158" t="str">
        <f t="shared" ref="F17:F52" si="5">IF(SUM($J17:$N17)*-1&gt;0,SUM($J17:$N17),"")</f>
        <v/>
      </c>
      <c r="G17" s="161"/>
      <c r="H17" s="162">
        <v>367.49</v>
      </c>
      <c r="I17" s="163"/>
      <c r="J17" s="161"/>
      <c r="K17" s="162"/>
      <c r="L17" s="162"/>
      <c r="M17" s="162"/>
      <c r="N17" s="163"/>
      <c r="O17" s="155"/>
      <c r="P17" s="156">
        <f t="shared" si="2"/>
        <v>367.49</v>
      </c>
      <c r="Q17" s="197">
        <f t="shared" si="3"/>
        <v>5119.05</v>
      </c>
      <c r="R17" s="114"/>
      <c r="S17" s="116"/>
      <c r="T17" s="117">
        <f>Q17+S17</f>
        <v>5119.05</v>
      </c>
    </row>
    <row r="18" spans="1:20" x14ac:dyDescent="0.25">
      <c r="A18" s="200">
        <v>41453</v>
      </c>
      <c r="B18" s="144" t="s">
        <v>109</v>
      </c>
      <c r="C18" s="145" t="s">
        <v>72</v>
      </c>
      <c r="D18" s="146"/>
      <c r="E18" s="157" t="str">
        <f>IF(SUM($G18:$I18,O18)&gt;0,SUM($G18:$I18,$O18),"")</f>
        <v/>
      </c>
      <c r="F18" s="158">
        <f t="shared" si="5"/>
        <v>-227.46</v>
      </c>
      <c r="G18" s="161"/>
      <c r="H18" s="162"/>
      <c r="I18" s="163"/>
      <c r="J18" s="161">
        <v>-227.46</v>
      </c>
      <c r="K18" s="162"/>
      <c r="L18" s="162"/>
      <c r="M18" s="162"/>
      <c r="N18" s="163"/>
      <c r="O18" s="155"/>
      <c r="P18" s="156">
        <f t="shared" si="2"/>
        <v>-227.46</v>
      </c>
      <c r="Q18" s="197">
        <f t="shared" si="3"/>
        <v>4891.59</v>
      </c>
      <c r="R18" s="114"/>
      <c r="S18" s="116"/>
      <c r="T18" s="117"/>
    </row>
    <row r="19" spans="1:20" x14ac:dyDescent="0.25">
      <c r="A19" s="200">
        <v>41465</v>
      </c>
      <c r="B19" s="144" t="s">
        <v>113</v>
      </c>
      <c r="C19" s="145"/>
      <c r="D19" s="167"/>
      <c r="E19" s="157">
        <f t="shared" si="4"/>
        <v>2065</v>
      </c>
      <c r="F19" s="158" t="str">
        <f t="shared" si="5"/>
        <v/>
      </c>
      <c r="G19" s="161"/>
      <c r="H19" s="162">
        <v>2065</v>
      </c>
      <c r="I19" s="163"/>
      <c r="J19" s="161"/>
      <c r="K19" s="162"/>
      <c r="L19" s="162"/>
      <c r="M19" s="162"/>
      <c r="N19" s="163"/>
      <c r="O19" s="155"/>
      <c r="P19" s="156">
        <f t="shared" si="2"/>
        <v>2065</v>
      </c>
      <c r="Q19" s="197">
        <f t="shared" si="3"/>
        <v>6956.59</v>
      </c>
      <c r="R19" s="114"/>
      <c r="S19" s="116"/>
      <c r="T19" s="117">
        <f>Q19+S19</f>
        <v>6956.59</v>
      </c>
    </row>
    <row r="20" spans="1:20" x14ac:dyDescent="0.25">
      <c r="A20" s="200">
        <v>41471</v>
      </c>
      <c r="B20" s="144" t="s">
        <v>114</v>
      </c>
      <c r="C20" s="145">
        <v>349</v>
      </c>
      <c r="D20" s="167"/>
      <c r="E20" s="157" t="str">
        <f>IF(SUM($G20:$I20,O20)&gt;0,SUM($G20:$I20,$O20),"")</f>
        <v/>
      </c>
      <c r="F20" s="158">
        <f t="shared" si="5"/>
        <v>-590</v>
      </c>
      <c r="G20" s="161"/>
      <c r="H20" s="162"/>
      <c r="I20" s="163"/>
      <c r="J20" s="161"/>
      <c r="K20" s="162"/>
      <c r="L20" s="162"/>
      <c r="M20" s="162">
        <v>-590</v>
      </c>
      <c r="N20" s="163"/>
      <c r="O20" s="155"/>
      <c r="P20" s="156">
        <f>SUM(G20:I20,J20:O20)</f>
        <v>-590</v>
      </c>
      <c r="Q20" s="197">
        <f>IF(OR(P20&lt;&gt;0,I20&lt;&gt;0,R20&lt;&gt;0),Q19+P20-R20-I20,Q19)</f>
        <v>6366.59</v>
      </c>
      <c r="R20" s="114"/>
      <c r="S20" s="116"/>
      <c r="T20" s="117"/>
    </row>
    <row r="21" spans="1:20" x14ac:dyDescent="0.25">
      <c r="A21" s="200">
        <v>41471</v>
      </c>
      <c r="B21" s="144" t="s">
        <v>110</v>
      </c>
      <c r="C21" s="145">
        <v>350</v>
      </c>
      <c r="D21" s="146"/>
      <c r="E21" s="157" t="str">
        <f>IF(SUM($G21:$I21,O21)&gt;0,SUM($G21:$I21,$O21),"")</f>
        <v/>
      </c>
      <c r="F21" s="158">
        <f t="shared" si="5"/>
        <v>-30</v>
      </c>
      <c r="G21" s="161"/>
      <c r="H21" s="162"/>
      <c r="I21" s="163"/>
      <c r="J21" s="161"/>
      <c r="K21" s="162"/>
      <c r="L21" s="162"/>
      <c r="M21" s="162">
        <v>-25</v>
      </c>
      <c r="N21" s="163">
        <v>-5</v>
      </c>
      <c r="O21" s="155"/>
      <c r="P21" s="156">
        <f t="shared" si="2"/>
        <v>-30</v>
      </c>
      <c r="Q21" s="197">
        <f>IF(OR(P21&lt;&gt;0,I21&lt;&gt;0,R21&lt;&gt;0),Q20+P21-R21-I21,Q20)</f>
        <v>6336.59</v>
      </c>
      <c r="R21" s="114"/>
      <c r="S21" s="116"/>
      <c r="T21" s="117">
        <f t="shared" ref="T21:T27" si="6">Q21+S21</f>
        <v>6336.59</v>
      </c>
    </row>
    <row r="22" spans="1:20" x14ac:dyDescent="0.25">
      <c r="A22" s="200">
        <v>41471</v>
      </c>
      <c r="B22" s="144" t="s">
        <v>111</v>
      </c>
      <c r="C22" s="145">
        <v>351</v>
      </c>
      <c r="D22" s="146"/>
      <c r="E22" s="157" t="str">
        <f t="shared" si="4"/>
        <v/>
      </c>
      <c r="F22" s="158">
        <f t="shared" si="5"/>
        <v>-60</v>
      </c>
      <c r="G22" s="161"/>
      <c r="H22" s="162"/>
      <c r="I22" s="163"/>
      <c r="J22" s="161"/>
      <c r="K22" s="162">
        <v>-50</v>
      </c>
      <c r="L22" s="162"/>
      <c r="M22" s="162"/>
      <c r="N22" s="163">
        <v>-10</v>
      </c>
      <c r="O22" s="155"/>
      <c r="P22" s="156">
        <f t="shared" si="2"/>
        <v>-60</v>
      </c>
      <c r="Q22" s="197">
        <f t="shared" si="3"/>
        <v>6276.59</v>
      </c>
      <c r="R22" s="114"/>
      <c r="S22" s="116"/>
      <c r="T22" s="117">
        <f t="shared" si="6"/>
        <v>6276.59</v>
      </c>
    </row>
    <row r="23" spans="1:20" x14ac:dyDescent="0.25">
      <c r="A23" s="200">
        <v>41471</v>
      </c>
      <c r="B23" s="144" t="s">
        <v>112</v>
      </c>
      <c r="C23" s="145">
        <v>352</v>
      </c>
      <c r="D23" s="146"/>
      <c r="E23" s="157" t="str">
        <f t="shared" si="4"/>
        <v/>
      </c>
      <c r="F23" s="158">
        <f t="shared" si="5"/>
        <v>-43.12</v>
      </c>
      <c r="G23" s="161"/>
      <c r="H23" s="162"/>
      <c r="I23" s="163"/>
      <c r="J23" s="161">
        <v>-31.5</v>
      </c>
      <c r="K23" s="162">
        <v>-6.22</v>
      </c>
      <c r="L23" s="162"/>
      <c r="M23" s="162">
        <v>-5.4</v>
      </c>
      <c r="N23" s="163"/>
      <c r="O23" s="155"/>
      <c r="P23" s="156">
        <f t="shared" si="2"/>
        <v>-43.12</v>
      </c>
      <c r="Q23" s="197">
        <f t="shared" si="3"/>
        <v>6233.47</v>
      </c>
      <c r="R23" s="114"/>
      <c r="S23" s="116"/>
      <c r="T23" s="117">
        <f t="shared" si="6"/>
        <v>6233.47</v>
      </c>
    </row>
    <row r="24" spans="1:20" x14ac:dyDescent="0.25">
      <c r="A24" s="200">
        <v>41471</v>
      </c>
      <c r="B24" s="144" t="s">
        <v>119</v>
      </c>
      <c r="C24" s="145">
        <v>353</v>
      </c>
      <c r="D24" s="146"/>
      <c r="E24" s="157" t="str">
        <f t="shared" si="4"/>
        <v/>
      </c>
      <c r="F24" s="158">
        <f t="shared" si="5"/>
        <v>-148</v>
      </c>
      <c r="G24" s="161"/>
      <c r="H24" s="162"/>
      <c r="I24" s="163"/>
      <c r="J24" s="161"/>
      <c r="K24" s="162"/>
      <c r="L24" s="162"/>
      <c r="M24" s="162">
        <v>-148</v>
      </c>
      <c r="N24" s="163"/>
      <c r="O24" s="155"/>
      <c r="P24" s="156">
        <f t="shared" si="2"/>
        <v>-148</v>
      </c>
      <c r="Q24" s="197">
        <f t="shared" si="3"/>
        <v>6085.47</v>
      </c>
      <c r="R24" s="114"/>
      <c r="S24" s="116"/>
      <c r="T24" s="117">
        <f t="shared" si="6"/>
        <v>6085.47</v>
      </c>
    </row>
    <row r="25" spans="1:20" x14ac:dyDescent="0.25">
      <c r="A25" s="200">
        <v>41483</v>
      </c>
      <c r="B25" s="144" t="s">
        <v>115</v>
      </c>
      <c r="C25" s="145" t="s">
        <v>72</v>
      </c>
      <c r="D25" s="146"/>
      <c r="E25" s="157"/>
      <c r="F25" s="158">
        <f t="shared" si="5"/>
        <v>-227.46</v>
      </c>
      <c r="G25" s="161"/>
      <c r="H25" s="162"/>
      <c r="I25" s="163"/>
      <c r="J25" s="161">
        <v>-227.46</v>
      </c>
      <c r="K25" s="162"/>
      <c r="L25" s="162"/>
      <c r="M25" s="162"/>
      <c r="N25" s="163"/>
      <c r="O25" s="155"/>
      <c r="P25" s="156">
        <f t="shared" si="2"/>
        <v>-227.46</v>
      </c>
      <c r="Q25" s="197">
        <f t="shared" si="3"/>
        <v>5858.01</v>
      </c>
      <c r="R25" s="114"/>
      <c r="S25" s="116"/>
      <c r="T25" s="117">
        <f t="shared" si="6"/>
        <v>5858.01</v>
      </c>
    </row>
    <row r="26" spans="1:20" x14ac:dyDescent="0.25">
      <c r="A26" s="200">
        <v>41514</v>
      </c>
      <c r="B26" s="144" t="s">
        <v>116</v>
      </c>
      <c r="C26" s="145" t="s">
        <v>72</v>
      </c>
      <c r="D26" s="146"/>
      <c r="E26" s="157" t="str">
        <f t="shared" si="4"/>
        <v/>
      </c>
      <c r="F26" s="158">
        <f t="shared" si="5"/>
        <v>-227.46</v>
      </c>
      <c r="G26" s="161"/>
      <c r="H26" s="162"/>
      <c r="I26" s="163"/>
      <c r="J26" s="161">
        <v>-227.46</v>
      </c>
      <c r="K26" s="162"/>
      <c r="L26" s="162"/>
      <c r="M26" s="162"/>
      <c r="N26" s="163"/>
      <c r="O26" s="155"/>
      <c r="P26" s="156">
        <f t="shared" si="2"/>
        <v>-227.46</v>
      </c>
      <c r="Q26" s="197">
        <f t="shared" si="3"/>
        <v>5630.55</v>
      </c>
      <c r="R26" s="114"/>
      <c r="S26" s="116"/>
      <c r="T26" s="117">
        <f t="shared" si="6"/>
        <v>5630.55</v>
      </c>
    </row>
    <row r="27" spans="1:20" x14ac:dyDescent="0.25">
      <c r="A27" s="200">
        <v>41526</v>
      </c>
      <c r="B27" s="144" t="s">
        <v>117</v>
      </c>
      <c r="C27" s="145"/>
      <c r="D27" s="167"/>
      <c r="E27" s="157">
        <f>IF(SUM($G27:$I27,O27)&gt;0,SUM($G27:$I27,$O27),"")</f>
        <v>45.49</v>
      </c>
      <c r="F27" s="158" t="str">
        <f t="shared" si="5"/>
        <v/>
      </c>
      <c r="G27" s="161"/>
      <c r="H27" s="162">
        <v>45.49</v>
      </c>
      <c r="I27" s="163"/>
      <c r="J27" s="161"/>
      <c r="K27" s="162"/>
      <c r="L27" s="162"/>
      <c r="M27" s="162"/>
      <c r="N27" s="163"/>
      <c r="O27" s="155"/>
      <c r="P27" s="156">
        <f t="shared" si="2"/>
        <v>45.49</v>
      </c>
      <c r="Q27" s="197">
        <f t="shared" si="3"/>
        <v>5676.04</v>
      </c>
      <c r="R27" s="114"/>
      <c r="S27" s="116"/>
      <c r="T27" s="117">
        <f t="shared" si="6"/>
        <v>5676.04</v>
      </c>
    </row>
    <row r="28" spans="1:20" x14ac:dyDescent="0.25">
      <c r="A28" s="200">
        <v>41534</v>
      </c>
      <c r="B28" s="144" t="s">
        <v>120</v>
      </c>
      <c r="C28" s="145">
        <v>354</v>
      </c>
      <c r="D28" s="167"/>
      <c r="E28" s="157" t="str">
        <f t="shared" ref="E28:E35" si="7">IF(SUM($G28:$I28,O28)&gt;0,SUM($G28:$I28,$O28),"")</f>
        <v/>
      </c>
      <c r="F28" s="158">
        <f t="shared" si="5"/>
        <v>-472</v>
      </c>
      <c r="G28" s="161"/>
      <c r="H28" s="162"/>
      <c r="I28" s="163"/>
      <c r="J28" s="161"/>
      <c r="K28" s="162"/>
      <c r="L28" s="162"/>
      <c r="M28" s="162">
        <v>-472</v>
      </c>
      <c r="N28" s="163"/>
      <c r="O28" s="155"/>
      <c r="P28" s="156">
        <f t="shared" ref="P28:P33" si="8">SUM(G28:I28,J28:O28)</f>
        <v>-472</v>
      </c>
      <c r="Q28" s="197">
        <f t="shared" ref="Q28:Q35" si="9">IF(OR(P28&lt;&gt;0,I28&lt;&gt;0,R28&lt;&gt;0),Q27+P28-R28-I28,Q27)</f>
        <v>5204.04</v>
      </c>
      <c r="R28" s="114"/>
      <c r="S28" s="116"/>
      <c r="T28" s="117"/>
    </row>
    <row r="29" spans="1:20" x14ac:dyDescent="0.25">
      <c r="A29" s="200">
        <v>41534</v>
      </c>
      <c r="B29" s="144" t="s">
        <v>121</v>
      </c>
      <c r="C29" s="145">
        <v>355</v>
      </c>
      <c r="D29" s="167"/>
      <c r="E29" s="157" t="str">
        <f t="shared" si="7"/>
        <v/>
      </c>
      <c r="F29" s="158">
        <f t="shared" si="5"/>
        <v>-60</v>
      </c>
      <c r="G29" s="161"/>
      <c r="H29" s="162"/>
      <c r="I29" s="163"/>
      <c r="J29" s="161"/>
      <c r="K29" s="162"/>
      <c r="L29" s="162"/>
      <c r="M29" s="162">
        <v>-50</v>
      </c>
      <c r="N29" s="163">
        <v>-10</v>
      </c>
      <c r="O29" s="155"/>
      <c r="P29" s="156">
        <f t="shared" si="8"/>
        <v>-60</v>
      </c>
      <c r="Q29" s="197">
        <f t="shared" si="9"/>
        <v>5144.04</v>
      </c>
      <c r="R29" s="114"/>
      <c r="S29" s="116"/>
      <c r="T29" s="117"/>
    </row>
    <row r="30" spans="1:20" x14ac:dyDescent="0.25">
      <c r="A30" s="200">
        <v>41534</v>
      </c>
      <c r="B30" s="144" t="s">
        <v>122</v>
      </c>
      <c r="C30" s="145">
        <v>356</v>
      </c>
      <c r="D30" s="167"/>
      <c r="E30" s="157" t="str">
        <f t="shared" si="7"/>
        <v/>
      </c>
      <c r="F30" s="158">
        <f t="shared" si="5"/>
        <v>-100.91</v>
      </c>
      <c r="G30" s="161"/>
      <c r="H30" s="162"/>
      <c r="I30" s="163"/>
      <c r="J30" s="161">
        <v>-42.42</v>
      </c>
      <c r="K30" s="162">
        <v>-47.69</v>
      </c>
      <c r="L30" s="162"/>
      <c r="M30" s="162">
        <f>-(3.6+1.8)*2</f>
        <v>-10.8</v>
      </c>
      <c r="N30" s="163"/>
      <c r="O30" s="155"/>
      <c r="P30" s="156">
        <f t="shared" si="8"/>
        <v>-100.91</v>
      </c>
      <c r="Q30" s="197">
        <f t="shared" si="9"/>
        <v>5043.13</v>
      </c>
      <c r="R30" s="114"/>
      <c r="S30" s="116"/>
      <c r="T30" s="117"/>
    </row>
    <row r="31" spans="1:20" x14ac:dyDescent="0.25">
      <c r="A31" s="200">
        <v>41536</v>
      </c>
      <c r="B31" s="144" t="s">
        <v>8</v>
      </c>
      <c r="C31" s="145"/>
      <c r="D31" s="167"/>
      <c r="E31" s="157">
        <f>IF(SUM($G31:$I31,O31)&gt;0,SUM($G31:$I31,$O31),"")</f>
        <v>2500</v>
      </c>
      <c r="F31" s="158" t="str">
        <f t="shared" si="5"/>
        <v/>
      </c>
      <c r="G31" s="161">
        <v>2500</v>
      </c>
      <c r="H31" s="162"/>
      <c r="I31" s="163"/>
      <c r="J31" s="161"/>
      <c r="K31" s="162"/>
      <c r="L31" s="162"/>
      <c r="M31" s="162"/>
      <c r="N31" s="163"/>
      <c r="O31" s="155"/>
      <c r="P31" s="156">
        <f t="shared" si="8"/>
        <v>2500</v>
      </c>
      <c r="Q31" s="197">
        <f t="shared" si="9"/>
        <v>7543.13</v>
      </c>
      <c r="R31" s="114"/>
      <c r="S31" s="116"/>
      <c r="T31" s="117"/>
    </row>
    <row r="32" spans="1:20" x14ac:dyDescent="0.25">
      <c r="A32" s="200">
        <v>41545</v>
      </c>
      <c r="B32" s="144" t="s">
        <v>123</v>
      </c>
      <c r="C32" s="145" t="s">
        <v>72</v>
      </c>
      <c r="D32" s="167"/>
      <c r="E32" s="157" t="str">
        <f t="shared" si="7"/>
        <v/>
      </c>
      <c r="F32" s="158">
        <f t="shared" si="5"/>
        <v>-227.46</v>
      </c>
      <c r="G32" s="161"/>
      <c r="H32" s="162"/>
      <c r="I32" s="163"/>
      <c r="J32" s="161">
        <v>-227.46</v>
      </c>
      <c r="K32" s="162"/>
      <c r="L32" s="162"/>
      <c r="M32" s="162"/>
      <c r="N32" s="163"/>
      <c r="O32" s="155"/>
      <c r="P32" s="156">
        <f t="shared" si="8"/>
        <v>-227.46</v>
      </c>
      <c r="Q32" s="197">
        <f t="shared" si="9"/>
        <v>7315.67</v>
      </c>
      <c r="R32" s="114"/>
      <c r="S32" s="116"/>
      <c r="T32" s="117"/>
    </row>
    <row r="33" spans="1:20" x14ac:dyDescent="0.25">
      <c r="A33" s="200">
        <v>41548</v>
      </c>
      <c r="B33" s="144" t="s">
        <v>126</v>
      </c>
      <c r="C33" s="145"/>
      <c r="D33" s="167"/>
      <c r="E33" s="157">
        <f>IF(SUM($G33:$I33,O33)&gt;0,SUM($G33:$I33,$O33),"")</f>
        <v>200</v>
      </c>
      <c r="F33" s="158" t="str">
        <f t="shared" si="5"/>
        <v/>
      </c>
      <c r="G33" s="161"/>
      <c r="H33" s="162">
        <v>200</v>
      </c>
      <c r="I33" s="163"/>
      <c r="J33" s="161"/>
      <c r="K33" s="162"/>
      <c r="L33" s="162"/>
      <c r="M33" s="162"/>
      <c r="N33" s="163"/>
      <c r="O33" s="155"/>
      <c r="P33" s="156">
        <f t="shared" si="8"/>
        <v>200</v>
      </c>
      <c r="Q33" s="197">
        <f t="shared" si="9"/>
        <v>7515.67</v>
      </c>
      <c r="R33" s="114"/>
      <c r="S33" s="116"/>
      <c r="T33" s="117"/>
    </row>
    <row r="34" spans="1:20" x14ac:dyDescent="0.25">
      <c r="A34" s="200">
        <v>41557</v>
      </c>
      <c r="B34" s="144" t="s">
        <v>124</v>
      </c>
      <c r="C34" s="145">
        <v>357</v>
      </c>
      <c r="D34" s="146"/>
      <c r="E34" s="157" t="str">
        <f t="shared" si="7"/>
        <v/>
      </c>
      <c r="F34" s="158">
        <f t="shared" si="5"/>
        <v>-12.2</v>
      </c>
      <c r="G34" s="161"/>
      <c r="H34" s="162"/>
      <c r="I34" s="163"/>
      <c r="J34" s="161">
        <v>-12.2</v>
      </c>
      <c r="K34" s="162"/>
      <c r="L34" s="162"/>
      <c r="M34" s="162"/>
      <c r="N34" s="163"/>
      <c r="O34" s="155"/>
      <c r="P34" s="156">
        <f t="shared" si="2"/>
        <v>-12.2</v>
      </c>
      <c r="Q34" s="197">
        <f t="shared" si="9"/>
        <v>7503.47</v>
      </c>
      <c r="R34" s="114"/>
      <c r="S34" s="116"/>
      <c r="T34" s="117">
        <f>Q34+S34</f>
        <v>7503.47</v>
      </c>
    </row>
    <row r="35" spans="1:20" x14ac:dyDescent="0.25">
      <c r="A35" s="200">
        <v>41575</v>
      </c>
      <c r="B35" s="144" t="s">
        <v>125</v>
      </c>
      <c r="C35" s="145" t="s">
        <v>72</v>
      </c>
      <c r="D35" s="146"/>
      <c r="E35" s="157" t="str">
        <f t="shared" si="7"/>
        <v/>
      </c>
      <c r="F35" s="158">
        <f t="shared" si="5"/>
        <v>-227.46</v>
      </c>
      <c r="G35" s="161"/>
      <c r="H35" s="162"/>
      <c r="I35" s="163"/>
      <c r="J35" s="161">
        <v>-227.46</v>
      </c>
      <c r="K35" s="162"/>
      <c r="L35" s="162"/>
      <c r="M35" s="162"/>
      <c r="N35" s="163"/>
      <c r="O35" s="155"/>
      <c r="P35" s="156">
        <f t="shared" si="2"/>
        <v>-227.46</v>
      </c>
      <c r="Q35" s="197">
        <f t="shared" si="9"/>
        <v>7276.01</v>
      </c>
      <c r="R35" s="114"/>
      <c r="S35" s="116"/>
      <c r="T35" s="117">
        <f>Q35+S35</f>
        <v>7276.01</v>
      </c>
    </row>
    <row r="36" spans="1:20" x14ac:dyDescent="0.25">
      <c r="A36" s="200">
        <v>41590</v>
      </c>
      <c r="B36" s="144" t="s">
        <v>128</v>
      </c>
      <c r="C36" s="145">
        <v>358</v>
      </c>
      <c r="D36" s="146"/>
      <c r="E36" s="157" t="str">
        <f t="shared" ref="E36:E41" si="10">IF(SUM($G36:$I36,O36)&gt;0,SUM($G36:$I36,$O36),"")</f>
        <v/>
      </c>
      <c r="F36" s="158">
        <f t="shared" si="5"/>
        <v>-354</v>
      </c>
      <c r="G36" s="161"/>
      <c r="H36" s="162"/>
      <c r="I36" s="163"/>
      <c r="J36" s="161"/>
      <c r="K36" s="162"/>
      <c r="L36" s="162"/>
      <c r="M36" s="162">
        <v>-354</v>
      </c>
      <c r="N36" s="163"/>
      <c r="O36" s="155"/>
      <c r="P36" s="156">
        <f t="shared" ref="P36:P48" si="11">SUM(G36:I36,J36:O36)</f>
        <v>-354</v>
      </c>
      <c r="Q36" s="197">
        <f t="shared" ref="Q36:Q48" si="12">IF(OR(P36&lt;&gt;0,I36&lt;&gt;0,R36&lt;&gt;0),Q35+P36-R36-I36,Q35)</f>
        <v>6922.01</v>
      </c>
      <c r="R36" s="114"/>
      <c r="S36" s="116"/>
      <c r="T36" s="117"/>
    </row>
    <row r="37" spans="1:20" x14ac:dyDescent="0.25">
      <c r="A37" s="200">
        <v>41590</v>
      </c>
      <c r="B37" s="144" t="s">
        <v>129</v>
      </c>
      <c r="C37" s="145">
        <v>359</v>
      </c>
      <c r="D37" s="146"/>
      <c r="E37" s="157" t="str">
        <f t="shared" si="10"/>
        <v/>
      </c>
      <c r="F37" s="158">
        <f t="shared" si="5"/>
        <v>-30</v>
      </c>
      <c r="G37" s="161"/>
      <c r="H37" s="162"/>
      <c r="I37" s="163"/>
      <c r="J37" s="161"/>
      <c r="K37" s="162">
        <v>-25</v>
      </c>
      <c r="L37" s="162"/>
      <c r="M37" s="162"/>
      <c r="N37" s="163">
        <v>-5</v>
      </c>
      <c r="O37" s="155"/>
      <c r="P37" s="156">
        <f t="shared" si="11"/>
        <v>-30</v>
      </c>
      <c r="Q37" s="197">
        <f t="shared" si="12"/>
        <v>6892.01</v>
      </c>
      <c r="R37" s="114"/>
      <c r="S37" s="116"/>
      <c r="T37" s="117"/>
    </row>
    <row r="38" spans="1:20" x14ac:dyDescent="0.25">
      <c r="A38" s="200">
        <v>41590</v>
      </c>
      <c r="B38" s="144" t="s">
        <v>122</v>
      </c>
      <c r="C38" s="145">
        <v>360</v>
      </c>
      <c r="D38" s="146"/>
      <c r="E38" s="157" t="str">
        <f t="shared" si="10"/>
        <v/>
      </c>
      <c r="F38" s="158">
        <f t="shared" si="5"/>
        <v>-39.9</v>
      </c>
      <c r="G38" s="161"/>
      <c r="H38" s="162"/>
      <c r="I38" s="163"/>
      <c r="J38" s="161">
        <v>-31.8</v>
      </c>
      <c r="K38" s="162"/>
      <c r="L38" s="162"/>
      <c r="M38" s="162">
        <v>-8.1</v>
      </c>
      <c r="N38" s="163"/>
      <c r="O38" s="155"/>
      <c r="P38" s="156">
        <f t="shared" si="11"/>
        <v>-39.9</v>
      </c>
      <c r="Q38" s="197">
        <f t="shared" si="12"/>
        <v>6852.1100000000006</v>
      </c>
      <c r="R38" s="114"/>
      <c r="S38" s="116"/>
      <c r="T38" s="117"/>
    </row>
    <row r="39" spans="1:20" x14ac:dyDescent="0.25">
      <c r="A39" s="200">
        <v>41606</v>
      </c>
      <c r="B39" s="144" t="s">
        <v>130</v>
      </c>
      <c r="C39" s="145" t="s">
        <v>72</v>
      </c>
      <c r="D39" s="146"/>
      <c r="E39" s="157" t="str">
        <f t="shared" si="10"/>
        <v/>
      </c>
      <c r="F39" s="158">
        <f t="shared" si="5"/>
        <v>-227.46</v>
      </c>
      <c r="G39" s="161"/>
      <c r="H39" s="162"/>
      <c r="I39" s="163"/>
      <c r="J39" s="161">
        <v>-227.46</v>
      </c>
      <c r="K39" s="162"/>
      <c r="L39" s="162"/>
      <c r="M39" s="162"/>
      <c r="N39" s="163"/>
      <c r="O39" s="155"/>
      <c r="P39" s="156">
        <f t="shared" si="11"/>
        <v>-227.46</v>
      </c>
      <c r="Q39" s="197">
        <f>IF(OR(P39&lt;&gt;0,I39&lt;&gt;0,R39&lt;&gt;0),Q38+P39-R39-I39,Q38)</f>
        <v>6624.6500000000005</v>
      </c>
      <c r="R39" s="114"/>
      <c r="S39" s="116"/>
      <c r="T39" s="117"/>
    </row>
    <row r="40" spans="1:20" x14ac:dyDescent="0.25">
      <c r="A40" s="200">
        <v>41636</v>
      </c>
      <c r="B40" s="144" t="s">
        <v>131</v>
      </c>
      <c r="C40" s="145" t="s">
        <v>72</v>
      </c>
      <c r="D40" s="146"/>
      <c r="E40" s="157" t="str">
        <f t="shared" si="10"/>
        <v/>
      </c>
      <c r="F40" s="158">
        <f t="shared" si="5"/>
        <v>-227.46</v>
      </c>
      <c r="G40" s="161"/>
      <c r="H40" s="162"/>
      <c r="I40" s="163"/>
      <c r="J40" s="161">
        <v>-227.46</v>
      </c>
      <c r="K40" s="162"/>
      <c r="L40" s="162"/>
      <c r="M40" s="162"/>
      <c r="N40" s="163"/>
      <c r="O40" s="155"/>
      <c r="P40" s="156">
        <f t="shared" si="11"/>
        <v>-227.46</v>
      </c>
      <c r="Q40" s="197">
        <f t="shared" si="12"/>
        <v>6397.1900000000005</v>
      </c>
      <c r="R40" s="114"/>
      <c r="S40" s="116"/>
      <c r="T40" s="117"/>
    </row>
    <row r="41" spans="1:20" x14ac:dyDescent="0.25">
      <c r="A41" s="200">
        <v>41653</v>
      </c>
      <c r="B41" s="144" t="s">
        <v>132</v>
      </c>
      <c r="C41" s="145">
        <v>361</v>
      </c>
      <c r="D41" s="146"/>
      <c r="E41" s="157" t="str">
        <f t="shared" si="10"/>
        <v/>
      </c>
      <c r="F41" s="158">
        <f t="shared" si="5"/>
        <v>-472</v>
      </c>
      <c r="G41" s="161"/>
      <c r="H41" s="162"/>
      <c r="I41" s="163"/>
      <c r="J41" s="161"/>
      <c r="K41" s="162"/>
      <c r="L41" s="162"/>
      <c r="M41" s="162">
        <v>-472</v>
      </c>
      <c r="N41" s="163"/>
      <c r="O41" s="155"/>
      <c r="P41" s="156">
        <f t="shared" si="11"/>
        <v>-472</v>
      </c>
      <c r="Q41" s="197">
        <f t="shared" si="12"/>
        <v>5925.1900000000005</v>
      </c>
      <c r="R41" s="114"/>
      <c r="S41" s="116"/>
      <c r="T41" s="117">
        <f>Q41+S41</f>
        <v>5925.1900000000005</v>
      </c>
    </row>
    <row r="42" spans="1:20" x14ac:dyDescent="0.25">
      <c r="A42" s="200">
        <v>41653</v>
      </c>
      <c r="B42" s="144" t="s">
        <v>133</v>
      </c>
      <c r="C42" s="145">
        <v>362</v>
      </c>
      <c r="D42" s="146"/>
      <c r="E42" s="157" t="str">
        <f t="shared" ref="E42:E48" si="13">IF(SUM($G42:$I42,O42)&gt;0,SUM($G42:$I42,$O42),"")</f>
        <v/>
      </c>
      <c r="F42" s="158">
        <f t="shared" si="5"/>
        <v>-6.2</v>
      </c>
      <c r="G42" s="161"/>
      <c r="H42" s="162"/>
      <c r="I42" s="163"/>
      <c r="J42" s="161">
        <v>-6.2</v>
      </c>
      <c r="K42" s="162"/>
      <c r="L42" s="162"/>
      <c r="M42" s="162"/>
      <c r="N42" s="163"/>
      <c r="O42" s="155"/>
      <c r="P42" s="156">
        <f t="shared" si="11"/>
        <v>-6.2</v>
      </c>
      <c r="Q42" s="197">
        <f t="shared" si="12"/>
        <v>5918.9900000000007</v>
      </c>
      <c r="R42" s="114"/>
      <c r="S42" s="116"/>
      <c r="T42" s="117"/>
    </row>
    <row r="43" spans="1:20" x14ac:dyDescent="0.25">
      <c r="A43" s="200">
        <v>41653</v>
      </c>
      <c r="B43" s="144" t="s">
        <v>134</v>
      </c>
      <c r="C43" s="145">
        <v>363</v>
      </c>
      <c r="D43" s="146"/>
      <c r="E43" s="157" t="str">
        <f t="shared" si="13"/>
        <v/>
      </c>
      <c r="F43" s="158">
        <f t="shared" si="5"/>
        <v>-20.43</v>
      </c>
      <c r="G43" s="161"/>
      <c r="H43" s="162"/>
      <c r="I43" s="163"/>
      <c r="J43" s="161">
        <v>-20.43</v>
      </c>
      <c r="K43" s="162"/>
      <c r="L43" s="162"/>
      <c r="M43" s="162"/>
      <c r="N43" s="163"/>
      <c r="O43" s="155"/>
      <c r="P43" s="156">
        <f t="shared" si="11"/>
        <v>-20.43</v>
      </c>
      <c r="Q43" s="197">
        <f t="shared" si="12"/>
        <v>5898.56</v>
      </c>
      <c r="R43" s="114"/>
      <c r="S43" s="116"/>
      <c r="T43" s="117"/>
    </row>
    <row r="44" spans="1:20" x14ac:dyDescent="0.25">
      <c r="A44" s="200">
        <v>41667</v>
      </c>
      <c r="B44" s="144" t="s">
        <v>135</v>
      </c>
      <c r="C44" s="145" t="s">
        <v>72</v>
      </c>
      <c r="D44" s="146"/>
      <c r="E44" s="157" t="str">
        <f t="shared" si="13"/>
        <v/>
      </c>
      <c r="F44" s="158">
        <f t="shared" si="5"/>
        <v>-227.46</v>
      </c>
      <c r="G44" s="161"/>
      <c r="H44" s="162"/>
      <c r="I44" s="163"/>
      <c r="J44" s="161">
        <v>-227.46</v>
      </c>
      <c r="K44" s="162"/>
      <c r="L44" s="162"/>
      <c r="M44" s="162"/>
      <c r="N44" s="163"/>
      <c r="O44" s="155"/>
      <c r="P44" s="156">
        <f t="shared" si="11"/>
        <v>-227.46</v>
      </c>
      <c r="Q44" s="197">
        <f t="shared" si="12"/>
        <v>5671.1</v>
      </c>
      <c r="R44" s="114"/>
      <c r="S44" s="116"/>
      <c r="T44" s="117"/>
    </row>
    <row r="45" spans="1:20" x14ac:dyDescent="0.25">
      <c r="A45" s="200">
        <v>41698</v>
      </c>
      <c r="B45" s="144" t="s">
        <v>136</v>
      </c>
      <c r="C45" s="145" t="s">
        <v>72</v>
      </c>
      <c r="D45" s="146"/>
      <c r="E45" s="157" t="str">
        <f t="shared" si="13"/>
        <v/>
      </c>
      <c r="F45" s="158">
        <f t="shared" si="5"/>
        <v>-227.46</v>
      </c>
      <c r="G45" s="161"/>
      <c r="H45" s="162"/>
      <c r="I45" s="163"/>
      <c r="J45" s="161">
        <v>-227.46</v>
      </c>
      <c r="K45" s="162"/>
      <c r="L45" s="162"/>
      <c r="M45" s="162"/>
      <c r="N45" s="163"/>
      <c r="O45" s="155"/>
      <c r="P45" s="156">
        <f t="shared" si="11"/>
        <v>-227.46</v>
      </c>
      <c r="Q45" s="197">
        <f t="shared" si="12"/>
        <v>5443.64</v>
      </c>
      <c r="R45" s="114"/>
      <c r="S45" s="116"/>
      <c r="T45" s="117"/>
    </row>
    <row r="46" spans="1:20" x14ac:dyDescent="0.25">
      <c r="A46" s="200">
        <v>41699</v>
      </c>
      <c r="B46" s="144" t="s">
        <v>143</v>
      </c>
      <c r="C46" s="145" t="s">
        <v>144</v>
      </c>
      <c r="D46" s="146"/>
      <c r="E46" s="157">
        <f>IF(SUM($G46:$I46,O46)&gt;0,SUM($G46:$I46,$O46),"")</f>
        <v>75</v>
      </c>
      <c r="F46" s="158" t="str">
        <f t="shared" si="5"/>
        <v/>
      </c>
      <c r="G46" s="161"/>
      <c r="H46" s="162">
        <v>75</v>
      </c>
      <c r="I46" s="163"/>
      <c r="J46" s="161"/>
      <c r="K46" s="162"/>
      <c r="L46" s="162"/>
      <c r="M46" s="162"/>
      <c r="N46" s="163"/>
      <c r="O46" s="155"/>
      <c r="P46" s="156">
        <f>SUM(G46:I46,J46:O46)</f>
        <v>75</v>
      </c>
      <c r="Q46" s="197">
        <f>IF(OR(P46&lt;&gt;0,I46&lt;&gt;0,R46&lt;&gt;0),Q45+P46-R46-I46,Q45)</f>
        <v>5518.64</v>
      </c>
      <c r="R46" s="114"/>
      <c r="S46" s="116"/>
      <c r="T46" s="117"/>
    </row>
    <row r="47" spans="1:20" x14ac:dyDescent="0.25">
      <c r="A47" s="200">
        <v>41726</v>
      </c>
      <c r="B47" s="144" t="s">
        <v>138</v>
      </c>
      <c r="C47" s="145" t="s">
        <v>72</v>
      </c>
      <c r="D47" s="146"/>
      <c r="E47" s="157" t="str">
        <f t="shared" si="13"/>
        <v/>
      </c>
      <c r="F47" s="158">
        <f t="shared" si="5"/>
        <v>-227.46</v>
      </c>
      <c r="G47" s="161"/>
      <c r="H47" s="162"/>
      <c r="I47" s="163"/>
      <c r="J47" s="161">
        <v>-227.46</v>
      </c>
      <c r="K47" s="162"/>
      <c r="L47" s="162"/>
      <c r="M47" s="162"/>
      <c r="N47" s="163"/>
      <c r="O47" s="155"/>
      <c r="P47" s="156">
        <f t="shared" si="11"/>
        <v>-227.46</v>
      </c>
      <c r="Q47" s="197">
        <f>IF(OR(P47&lt;&gt;0,I47&lt;&gt;0,R47&lt;&gt;0),Q46+P47-R47-I47,Q46)</f>
        <v>5291.18</v>
      </c>
      <c r="R47" s="114"/>
      <c r="S47" s="116"/>
      <c r="T47" s="117"/>
    </row>
    <row r="48" spans="1:20" x14ac:dyDescent="0.25">
      <c r="A48" s="200">
        <v>41729</v>
      </c>
      <c r="B48" s="144" t="s">
        <v>139</v>
      </c>
      <c r="C48" s="145">
        <v>364</v>
      </c>
      <c r="D48" s="146"/>
      <c r="E48" s="157" t="str">
        <f t="shared" si="13"/>
        <v/>
      </c>
      <c r="F48" s="158">
        <f t="shared" si="5"/>
        <v>-472</v>
      </c>
      <c r="G48" s="161"/>
      <c r="H48" s="162"/>
      <c r="I48" s="163"/>
      <c r="J48" s="161"/>
      <c r="K48" s="162"/>
      <c r="L48" s="162"/>
      <c r="M48" s="162">
        <v>-472</v>
      </c>
      <c r="N48" s="163"/>
      <c r="O48" s="155"/>
      <c r="P48" s="156">
        <f t="shared" si="11"/>
        <v>-472</v>
      </c>
      <c r="Q48" s="197">
        <f t="shared" si="12"/>
        <v>4819.18</v>
      </c>
      <c r="R48" s="114"/>
      <c r="S48" s="116"/>
      <c r="T48" s="117"/>
    </row>
    <row r="49" spans="1:20" x14ac:dyDescent="0.25">
      <c r="A49" s="200">
        <v>41729</v>
      </c>
      <c r="B49" s="144" t="s">
        <v>140</v>
      </c>
      <c r="C49" s="145">
        <v>366</v>
      </c>
      <c r="D49" s="146"/>
      <c r="E49" s="157" t="str">
        <f>IF(SUM($G49:$I49,O49)&gt;0,SUM($G49:$I49,$O49),"")</f>
        <v/>
      </c>
      <c r="F49" s="158">
        <f t="shared" si="5"/>
        <v>-39.99</v>
      </c>
      <c r="G49" s="161"/>
      <c r="H49" s="162"/>
      <c r="I49" s="163"/>
      <c r="J49" s="161"/>
      <c r="K49" s="162">
        <v>-39.99</v>
      </c>
      <c r="L49" s="162"/>
      <c r="M49" s="162"/>
      <c r="N49" s="163"/>
      <c r="O49" s="155"/>
      <c r="P49" s="156">
        <f>SUM(G49:I49,J49:O49)</f>
        <v>-39.99</v>
      </c>
      <c r="Q49" s="197">
        <f>IF(OR(P49&lt;&gt;0,I49&lt;&gt;0,R49&lt;&gt;0),Q48+P49-R49-I49,Q48)</f>
        <v>4779.1900000000005</v>
      </c>
      <c r="R49" s="114"/>
      <c r="S49" s="116"/>
      <c r="T49" s="117"/>
    </row>
    <row r="50" spans="1:20" x14ac:dyDescent="0.25">
      <c r="A50" s="200">
        <v>41729</v>
      </c>
      <c r="B50" s="144" t="s">
        <v>141</v>
      </c>
      <c r="C50" s="145">
        <v>367</v>
      </c>
      <c r="D50" s="146"/>
      <c r="E50" s="157" t="str">
        <f>IF(SUM($G50:$I50,O50)&gt;0,SUM($G50:$I50,$O50),"")</f>
        <v/>
      </c>
      <c r="F50" s="158">
        <f t="shared" si="5"/>
        <v>-44.4</v>
      </c>
      <c r="G50" s="161"/>
      <c r="H50" s="162"/>
      <c r="I50" s="163"/>
      <c r="J50" s="161"/>
      <c r="K50" s="162">
        <v>-37</v>
      </c>
      <c r="L50" s="162"/>
      <c r="M50" s="162"/>
      <c r="N50" s="163">
        <v>-7.4</v>
      </c>
      <c r="O50" s="155"/>
      <c r="P50" s="156">
        <f>SUM(G50:I50,J50:O50)</f>
        <v>-44.4</v>
      </c>
      <c r="Q50" s="197">
        <f>IF(OR(P50&lt;&gt;0,I50&lt;&gt;0,R50&lt;&gt;0),Q49+P50-R50-I50,Q49)</f>
        <v>4734.7900000000009</v>
      </c>
      <c r="R50" s="114"/>
      <c r="S50" s="116"/>
      <c r="T50" s="117"/>
    </row>
    <row r="51" spans="1:20" x14ac:dyDescent="0.25">
      <c r="A51" s="200">
        <v>41729</v>
      </c>
      <c r="B51" s="144" t="s">
        <v>142</v>
      </c>
      <c r="C51" s="145">
        <v>369</v>
      </c>
      <c r="D51" s="146"/>
      <c r="E51" s="157" t="str">
        <f>IF(SUM($G51:$I51,O51)&gt;0,SUM($G51:$I51,$O51),"")</f>
        <v/>
      </c>
      <c r="F51" s="158">
        <f t="shared" si="5"/>
        <v>-100</v>
      </c>
      <c r="G51" s="161"/>
      <c r="H51" s="162"/>
      <c r="I51" s="163"/>
      <c r="J51" s="161"/>
      <c r="K51" s="162">
        <v>-100</v>
      </c>
      <c r="L51" s="162"/>
      <c r="M51" s="162"/>
      <c r="N51" s="163"/>
      <c r="O51" s="155"/>
      <c r="P51" s="156">
        <f>SUM(G51:I51,J51:O51)</f>
        <v>-100</v>
      </c>
      <c r="Q51" s="197">
        <f>IF(OR(P51&lt;&gt;0,I51&lt;&gt;0,R51&lt;&gt;0),Q50+P51-R51-I51,Q50)</f>
        <v>4634.7900000000009</v>
      </c>
      <c r="R51" s="114"/>
      <c r="S51" s="116"/>
      <c r="T51" s="117"/>
    </row>
    <row r="52" spans="1:20" ht="15.75" thickBot="1" x14ac:dyDescent="0.3">
      <c r="A52" s="201"/>
      <c r="B52" s="168"/>
      <c r="C52" s="169"/>
      <c r="D52" s="170"/>
      <c r="E52" s="157" t="str">
        <f>IF(SUM($G52:$I52,O52)&gt;0,SUM($G52:$I52,$O52),"")</f>
        <v/>
      </c>
      <c r="F52" s="158" t="str">
        <f t="shared" si="5"/>
        <v/>
      </c>
      <c r="G52" s="159"/>
      <c r="H52" s="150"/>
      <c r="I52" s="160"/>
      <c r="J52" s="152"/>
      <c r="K52" s="153"/>
      <c r="L52" s="153"/>
      <c r="M52" s="153"/>
      <c r="N52" s="154"/>
      <c r="O52" s="171"/>
      <c r="P52" s="156">
        <f>SUM(G52:I52,J52:O52)</f>
        <v>0</v>
      </c>
      <c r="Q52" s="197">
        <f>IF(OR(P52&lt;&gt;0,I52&lt;&gt;0,R52&lt;&gt;0),Q51+P52-R52-I52,Q51)</f>
        <v>4634.7900000000009</v>
      </c>
      <c r="R52" s="114"/>
      <c r="S52" s="119"/>
      <c r="T52" s="117">
        <f>Q52+S52</f>
        <v>4634.7900000000009</v>
      </c>
    </row>
    <row r="53" spans="1:20" ht="15.75" thickBot="1" x14ac:dyDescent="0.3">
      <c r="A53" s="172"/>
      <c r="B53" s="173" t="s">
        <v>23</v>
      </c>
      <c r="C53" s="174"/>
      <c r="D53" s="175"/>
      <c r="E53" s="176">
        <f>SUM(E7:E52)</f>
        <v>8429.48</v>
      </c>
      <c r="F53" s="176">
        <f>SUM(F7:F52)</f>
        <v>-6585.8399999999992</v>
      </c>
      <c r="G53" s="177">
        <f t="shared" ref="G53:P53" si="14">SUM(G6:G52)</f>
        <v>5000</v>
      </c>
      <c r="H53" s="178">
        <f t="shared" si="14"/>
        <v>3429.4799999999996</v>
      </c>
      <c r="I53" s="176">
        <f t="shared" si="14"/>
        <v>0</v>
      </c>
      <c r="J53" s="177">
        <f t="shared" si="14"/>
        <v>-2919.56</v>
      </c>
      <c r="K53" s="178">
        <f t="shared" si="14"/>
        <v>-866.03</v>
      </c>
      <c r="L53" s="178">
        <f t="shared" si="14"/>
        <v>0</v>
      </c>
      <c r="M53" s="178">
        <f t="shared" si="14"/>
        <v>-2725.3</v>
      </c>
      <c r="N53" s="176">
        <f t="shared" si="14"/>
        <v>-74.95</v>
      </c>
      <c r="O53" s="178">
        <f t="shared" si="14"/>
        <v>0</v>
      </c>
      <c r="P53" s="178">
        <f t="shared" si="14"/>
        <v>1843.6400000000006</v>
      </c>
      <c r="Q53" s="198"/>
      <c r="R53" s="120"/>
      <c r="S53" s="120"/>
      <c r="T53" s="121" t="s">
        <v>24</v>
      </c>
    </row>
    <row r="54" spans="1:20" ht="15.75" thickBot="1" x14ac:dyDescent="0.3">
      <c r="A54" s="179"/>
      <c r="B54" s="180"/>
      <c r="C54" s="181"/>
      <c r="D54" s="182"/>
      <c r="E54" s="183"/>
      <c r="F54" s="183"/>
      <c r="G54" s="183"/>
      <c r="H54" s="183"/>
      <c r="I54" s="183"/>
      <c r="J54" s="183"/>
      <c r="K54" s="183"/>
      <c r="L54" s="183"/>
      <c r="M54" s="183"/>
      <c r="N54" s="184" t="s">
        <v>25</v>
      </c>
      <c r="O54" s="184"/>
      <c r="P54" s="184"/>
      <c r="Q54" s="185">
        <f>Q52</f>
        <v>4634.7900000000009</v>
      </c>
      <c r="R54" s="120"/>
      <c r="S54" s="120"/>
      <c r="T54" s="125"/>
    </row>
    <row r="55" spans="1:20" ht="15.75" thickBot="1" x14ac:dyDescent="0.3">
      <c r="A55" s="179"/>
      <c r="B55" s="180" t="s">
        <v>26</v>
      </c>
      <c r="C55" s="181">
        <f>T6</f>
        <v>2791.15</v>
      </c>
      <c r="D55" s="182"/>
      <c r="E55" s="180"/>
      <c r="F55" s="183"/>
      <c r="G55" s="180" t="s">
        <v>27</v>
      </c>
      <c r="H55" s="180"/>
      <c r="I55" s="186">
        <f>E53</f>
        <v>8429.48</v>
      </c>
      <c r="J55" s="183"/>
      <c r="K55" s="183"/>
      <c r="L55" s="183"/>
      <c r="M55" s="183"/>
      <c r="N55" s="184" t="s">
        <v>28</v>
      </c>
      <c r="O55" s="9"/>
      <c r="P55" s="187"/>
      <c r="Q55" s="188">
        <f>S41</f>
        <v>0</v>
      </c>
      <c r="R55" s="128"/>
      <c r="S55" s="128"/>
      <c r="T55" s="128"/>
    </row>
    <row r="56" spans="1:20" ht="15.75" thickBot="1" x14ac:dyDescent="0.3">
      <c r="A56" s="189"/>
      <c r="B56" s="180"/>
      <c r="C56" s="181"/>
      <c r="D56" s="18"/>
      <c r="E56" s="190"/>
      <c r="F56" s="183"/>
      <c r="G56" s="180" t="s">
        <v>29</v>
      </c>
      <c r="H56" s="180"/>
      <c r="I56" s="183">
        <f>I53</f>
        <v>0</v>
      </c>
      <c r="J56" s="183"/>
      <c r="K56" s="183"/>
      <c r="L56" s="183"/>
      <c r="M56" s="183"/>
      <c r="N56" s="191" t="s">
        <v>30</v>
      </c>
      <c r="O56" s="180"/>
      <c r="P56" s="183"/>
      <c r="Q56" s="192">
        <f>SUM(Q54+Q55)</f>
        <v>4634.7900000000009</v>
      </c>
      <c r="R56" s="120"/>
      <c r="S56" s="125"/>
      <c r="T56" s="129"/>
    </row>
    <row r="57" spans="1:20" ht="15.75" thickBot="1" x14ac:dyDescent="0.3">
      <c r="A57" s="179"/>
      <c r="B57" s="180"/>
      <c r="C57" s="181"/>
      <c r="D57" s="18"/>
      <c r="E57" s="190"/>
      <c r="F57" s="183"/>
      <c r="G57" s="180" t="s">
        <v>31</v>
      </c>
      <c r="H57" s="180"/>
      <c r="I57" s="193">
        <f>+SUM(E53+I56)</f>
        <v>8429.48</v>
      </c>
      <c r="J57" s="183"/>
      <c r="K57" s="183"/>
      <c r="L57" s="183" t="s">
        <v>32</v>
      </c>
      <c r="M57" s="194">
        <f>SUM(J53:N53)</f>
        <v>-6585.84</v>
      </c>
      <c r="N57" s="183"/>
      <c r="O57" s="180" t="s">
        <v>33</v>
      </c>
      <c r="P57" s="194">
        <f>IF(ROUND(I57+SUM(J6:N52),1)&lt;&gt;ROUND(P53,1),"Check!",I57+SUM(J6:N52))</f>
        <v>1843.6399999999985</v>
      </c>
      <c r="Q57" s="180"/>
      <c r="R57" s="120"/>
      <c r="S57" s="120"/>
      <c r="T57" s="128"/>
    </row>
    <row r="58" spans="1:20" x14ac:dyDescent="0.25">
      <c r="A58" s="126"/>
      <c r="B58" s="125" t="s">
        <v>24</v>
      </c>
      <c r="C58" s="123"/>
      <c r="D58" s="130"/>
      <c r="E58" s="122"/>
      <c r="F58" s="127"/>
      <c r="G58" s="122"/>
      <c r="H58" s="122"/>
      <c r="I58" s="122"/>
      <c r="J58" s="127"/>
      <c r="K58" s="127"/>
      <c r="L58" s="127"/>
      <c r="M58" s="127"/>
      <c r="N58" s="127"/>
      <c r="O58" s="122"/>
      <c r="P58" s="127"/>
      <c r="Q58" s="122"/>
      <c r="R58" s="120"/>
      <c r="S58" s="120"/>
      <c r="T58" s="120"/>
    </row>
    <row r="59" spans="1:20" x14ac:dyDescent="0.25">
      <c r="A59" s="131"/>
      <c r="B59" s="125"/>
      <c r="C59" s="123"/>
      <c r="D59" s="130"/>
      <c r="E59" s="122"/>
      <c r="F59" s="8" t="s">
        <v>34</v>
      </c>
      <c r="G59" s="8"/>
      <c r="H59" s="8"/>
      <c r="I59" s="199">
        <f>SUM(C55+I57+M57)</f>
        <v>4634.7899999999991</v>
      </c>
      <c r="J59" s="8" t="s">
        <v>35</v>
      </c>
      <c r="K59" s="8"/>
      <c r="L59" s="8"/>
      <c r="M59" s="8"/>
      <c r="N59" s="8"/>
      <c r="O59" s="8" t="s">
        <v>36</v>
      </c>
      <c r="P59" s="8"/>
      <c r="Q59" s="6">
        <f>Q56-I59</f>
        <v>0</v>
      </c>
      <c r="R59" s="128"/>
      <c r="S59" s="128"/>
      <c r="T59" s="128"/>
    </row>
    <row r="60" spans="1:20" x14ac:dyDescent="0.25">
      <c r="A60" s="132"/>
      <c r="B60" s="122"/>
      <c r="C60" s="123"/>
      <c r="D60" s="124"/>
      <c r="E60" s="122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</row>
    <row r="61" spans="1:20" x14ac:dyDescent="0.25">
      <c r="A61" s="108"/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</row>
    <row r="62" spans="1:20" x14ac:dyDescent="0.25">
      <c r="A62" s="108"/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</row>
    <row r="63" spans="1:20" x14ac:dyDescent="0.25">
      <c r="A63" s="108"/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</row>
  </sheetData>
  <pageMargins left="0.7" right="0.7" top="0.75" bottom="0.75" header="0.3" footer="0.3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>
    <pageSetUpPr fitToPage="1"/>
  </sheetPr>
  <dimension ref="A1:T64"/>
  <sheetViews>
    <sheetView topLeftCell="B1" zoomScale="60" zoomScaleNormal="60" workbookViewId="0">
      <selection activeCell="W20" sqref="W20"/>
    </sheetView>
  </sheetViews>
  <sheetFormatPr defaultRowHeight="15" x14ac:dyDescent="0.25"/>
  <cols>
    <col min="1" max="1" width="13.7109375" customWidth="1"/>
    <col min="2" max="2" width="49.140625" customWidth="1"/>
    <col min="3" max="3" width="13.85546875" style="21" bestFit="1" customWidth="1"/>
    <col min="4" max="4" width="9" style="21" customWidth="1"/>
    <col min="5" max="5" width="13.42578125" customWidth="1"/>
    <col min="6" max="6" width="13.85546875" customWidth="1"/>
    <col min="7" max="7" width="14" customWidth="1"/>
    <col min="8" max="9" width="13.85546875" bestFit="1" customWidth="1"/>
    <col min="10" max="10" width="16.5703125" bestFit="1" customWidth="1"/>
    <col min="11" max="12" width="11.42578125" bestFit="1" customWidth="1"/>
    <col min="13" max="13" width="13.85546875" bestFit="1" customWidth="1"/>
    <col min="14" max="14" width="11.42578125" bestFit="1" customWidth="1"/>
    <col min="15" max="15" width="9.42578125" bestFit="1" customWidth="1"/>
    <col min="16" max="16" width="13.5703125" customWidth="1"/>
    <col min="17" max="17" width="15.5703125" customWidth="1"/>
    <col min="18" max="18" width="0.140625" hidden="1" customWidth="1"/>
    <col min="19" max="19" width="10.140625" hidden="1" customWidth="1"/>
    <col min="20" max="20" width="15.28515625" customWidth="1"/>
  </cols>
  <sheetData>
    <row r="1" spans="1:20" ht="20.25" x14ac:dyDescent="0.3">
      <c r="A1" s="97" t="s">
        <v>65</v>
      </c>
      <c r="B1" s="1"/>
      <c r="C1" s="17"/>
      <c r="D1" s="100"/>
      <c r="E1" s="1"/>
      <c r="F1" s="2"/>
      <c r="G1" s="1"/>
      <c r="H1" s="1"/>
      <c r="I1" s="3"/>
      <c r="J1" s="4"/>
      <c r="K1" s="4"/>
      <c r="L1" s="4"/>
      <c r="M1" s="4"/>
      <c r="N1" s="4"/>
      <c r="O1" s="3"/>
      <c r="P1" s="4"/>
      <c r="Q1" s="3"/>
      <c r="R1" s="3"/>
      <c r="S1" s="3"/>
      <c r="T1" s="4"/>
    </row>
    <row r="2" spans="1:20" ht="20.25" x14ac:dyDescent="0.3">
      <c r="A2" s="97" t="s">
        <v>90</v>
      </c>
      <c r="B2" s="6"/>
      <c r="C2" s="18"/>
      <c r="D2" s="18"/>
      <c r="E2" s="6"/>
      <c r="F2" s="7"/>
      <c r="G2" s="6"/>
      <c r="H2" s="6"/>
      <c r="I2" s="6"/>
      <c r="J2" s="7"/>
      <c r="K2" s="7"/>
      <c r="L2" s="7"/>
      <c r="M2" s="8"/>
      <c r="N2" s="8"/>
      <c r="O2" s="8"/>
      <c r="P2" s="7"/>
      <c r="Q2" s="6" t="s">
        <v>0</v>
      </c>
      <c r="R2" s="6"/>
      <c r="S2" s="6"/>
      <c r="T2" s="7"/>
    </row>
    <row r="3" spans="1:20" ht="15.75" thickBot="1" x14ac:dyDescent="0.3">
      <c r="A3" s="5"/>
      <c r="B3" s="6"/>
      <c r="C3" s="19"/>
      <c r="D3" s="101"/>
      <c r="E3" s="6"/>
      <c r="F3" s="7"/>
      <c r="G3" s="6"/>
      <c r="H3" s="6"/>
      <c r="I3" s="6"/>
      <c r="J3" s="7"/>
      <c r="K3" s="7"/>
      <c r="L3" s="7"/>
      <c r="M3" s="7"/>
      <c r="N3" s="7"/>
      <c r="O3" s="6"/>
      <c r="P3" s="7"/>
      <c r="Q3" s="6"/>
      <c r="R3" s="6"/>
      <c r="S3" s="6"/>
      <c r="T3" s="7"/>
    </row>
    <row r="4" spans="1:20" ht="15.75" thickBot="1" x14ac:dyDescent="0.3">
      <c r="A4" s="5"/>
      <c r="B4" s="9"/>
      <c r="C4" s="20"/>
      <c r="D4" s="102"/>
      <c r="E4" s="10"/>
      <c r="F4" s="11"/>
      <c r="G4" s="12" t="s">
        <v>1</v>
      </c>
      <c r="H4" s="13"/>
      <c r="I4" s="14"/>
      <c r="J4" s="12" t="s">
        <v>2</v>
      </c>
      <c r="K4" s="13"/>
      <c r="L4" s="13"/>
      <c r="M4" s="13"/>
      <c r="N4" s="14"/>
      <c r="O4" s="15"/>
      <c r="P4" s="16"/>
      <c r="Q4" s="9"/>
      <c r="R4" s="9"/>
      <c r="S4" s="9"/>
      <c r="T4" s="16"/>
    </row>
    <row r="5" spans="1:20" ht="17.25" customHeight="1" thickBot="1" x14ac:dyDescent="0.3">
      <c r="A5" s="74" t="s">
        <v>3</v>
      </c>
      <c r="B5" s="75" t="s">
        <v>4</v>
      </c>
      <c r="C5" s="76" t="s">
        <v>5</v>
      </c>
      <c r="D5" s="77" t="s">
        <v>73</v>
      </c>
      <c r="E5" s="78" t="s">
        <v>6</v>
      </c>
      <c r="F5" s="79" t="s">
        <v>7</v>
      </c>
      <c r="G5" s="80" t="s">
        <v>8</v>
      </c>
      <c r="H5" s="76" t="s">
        <v>9</v>
      </c>
      <c r="I5" s="81" t="s">
        <v>10</v>
      </c>
      <c r="J5" s="80" t="s">
        <v>11</v>
      </c>
      <c r="K5" s="76" t="s">
        <v>12</v>
      </c>
      <c r="L5" s="76" t="s">
        <v>13</v>
      </c>
      <c r="M5" s="76" t="s">
        <v>14</v>
      </c>
      <c r="N5" s="82" t="s">
        <v>15</v>
      </c>
      <c r="O5" s="83" t="s">
        <v>16</v>
      </c>
      <c r="P5" s="76" t="s">
        <v>17</v>
      </c>
      <c r="Q5" s="84" t="s">
        <v>18</v>
      </c>
      <c r="R5" s="84" t="s">
        <v>19</v>
      </c>
      <c r="S5" s="85" t="s">
        <v>20</v>
      </c>
      <c r="T5" s="86" t="s">
        <v>21</v>
      </c>
    </row>
    <row r="6" spans="1:20" ht="18" x14ac:dyDescent="0.25">
      <c r="A6" s="22"/>
      <c r="B6" s="23" t="s">
        <v>22</v>
      </c>
      <c r="C6" s="24"/>
      <c r="D6" s="103"/>
      <c r="E6" s="87"/>
      <c r="F6" s="88"/>
      <c r="G6" s="89"/>
      <c r="H6" s="39"/>
      <c r="I6" s="90"/>
      <c r="J6" s="41"/>
      <c r="K6" s="42"/>
      <c r="L6" s="42"/>
      <c r="M6" s="42"/>
      <c r="N6" s="43"/>
      <c r="O6" s="30"/>
      <c r="P6" s="31">
        <f t="shared" ref="P6:P56" si="0">SUM(G6:I6,J6:O6)</f>
        <v>0</v>
      </c>
      <c r="Q6" s="91">
        <v>3835.83</v>
      </c>
      <c r="R6" s="33"/>
      <c r="S6" s="91"/>
      <c r="T6" s="92">
        <f>Q6+S6</f>
        <v>3835.83</v>
      </c>
    </row>
    <row r="7" spans="1:20" ht="18" x14ac:dyDescent="0.25">
      <c r="A7" s="22">
        <v>41000</v>
      </c>
      <c r="B7" s="23" t="s">
        <v>8</v>
      </c>
      <c r="C7" s="24"/>
      <c r="D7" s="103"/>
      <c r="E7" s="25">
        <f>IF(SUM($G7:$I7,O7)&gt;0,SUM($G7:$I7,$O7),"")</f>
        <v>2500</v>
      </c>
      <c r="F7" s="26" t="str">
        <f t="shared" ref="F7:F15" si="1">IF(SUM($J7:$N7)*-1&gt;0,SUM($J7:$N7),"")</f>
        <v/>
      </c>
      <c r="G7" s="38">
        <v>2500</v>
      </c>
      <c r="H7" s="39"/>
      <c r="I7" s="40"/>
      <c r="J7" s="27"/>
      <c r="K7" s="28"/>
      <c r="L7" s="28"/>
      <c r="M7" s="28"/>
      <c r="N7" s="29"/>
      <c r="O7" s="30"/>
      <c r="P7" s="31">
        <f t="shared" si="0"/>
        <v>2500</v>
      </c>
      <c r="Q7" s="32">
        <f>IF(OR(P7&lt;&gt;0,I7&lt;&gt;0,R7&lt;&gt;0),Q6+P7-R7-I7,Q6)</f>
        <v>6335.83</v>
      </c>
      <c r="R7" s="33"/>
      <c r="S7" s="32"/>
      <c r="T7" s="34">
        <f t="shared" ref="T7:T56" si="2">Q7+S7</f>
        <v>6335.83</v>
      </c>
    </row>
    <row r="8" spans="1:20" ht="18" x14ac:dyDescent="0.25">
      <c r="A8" s="22">
        <v>41029</v>
      </c>
      <c r="B8" s="23" t="s">
        <v>64</v>
      </c>
      <c r="C8" s="24"/>
      <c r="D8" s="103"/>
      <c r="E8" s="25" t="str">
        <f>IF(SUM($G8:$I8,O8)&gt;0,SUM($G8:$I8,$O8),"")</f>
        <v/>
      </c>
      <c r="F8" s="26">
        <f t="shared" si="1"/>
        <v>-181.97</v>
      </c>
      <c r="G8" s="38"/>
      <c r="H8" s="39"/>
      <c r="I8" s="40"/>
      <c r="J8" s="27">
        <v>-181.97</v>
      </c>
      <c r="K8" s="28"/>
      <c r="L8" s="28"/>
      <c r="M8" s="28"/>
      <c r="N8" s="29"/>
      <c r="O8" s="30"/>
      <c r="P8" s="31">
        <f>SUM(G8:I8,J8:O8)</f>
        <v>-181.97</v>
      </c>
      <c r="Q8" s="32">
        <f>IF(OR(P8&lt;&gt;0,I8&lt;&gt;0,R8&lt;&gt;0),Q7+P8-R8-I8,Q7)</f>
        <v>6153.86</v>
      </c>
      <c r="R8" s="33"/>
      <c r="S8" s="32"/>
      <c r="T8" s="34">
        <f>Q8+S8</f>
        <v>6153.86</v>
      </c>
    </row>
    <row r="9" spans="1:20" ht="18" x14ac:dyDescent="0.25">
      <c r="A9" s="22">
        <v>41044</v>
      </c>
      <c r="B9" s="23" t="s">
        <v>37</v>
      </c>
      <c r="C9" s="24">
        <v>311</v>
      </c>
      <c r="D9" s="98" t="s">
        <v>74</v>
      </c>
      <c r="E9" s="25" t="str">
        <f>IF(SUM($G9:$I9,O9)&gt;0,SUM($G9:$I9,$O9),"")</f>
        <v/>
      </c>
      <c r="F9" s="26">
        <f t="shared" si="1"/>
        <v>-444</v>
      </c>
      <c r="G9" s="38"/>
      <c r="H9" s="39"/>
      <c r="I9" s="40"/>
      <c r="J9" s="27"/>
      <c r="K9" s="28"/>
      <c r="L9" s="28"/>
      <c r="M9" s="28">
        <v>-444</v>
      </c>
      <c r="N9" s="29"/>
      <c r="O9" s="30"/>
      <c r="P9" s="31">
        <f t="shared" si="0"/>
        <v>-444</v>
      </c>
      <c r="Q9" s="32">
        <f>IF(OR(P9&lt;&gt;0,I9&lt;&gt;0,R9&lt;&gt;0),Q8+P9-R9-I9,Q8)</f>
        <v>5709.86</v>
      </c>
      <c r="R9" s="33"/>
      <c r="S9" s="32"/>
      <c r="T9" s="34">
        <f t="shared" si="2"/>
        <v>5709.86</v>
      </c>
    </row>
    <row r="10" spans="1:20" ht="18" x14ac:dyDescent="0.25">
      <c r="A10" s="22">
        <v>41044</v>
      </c>
      <c r="B10" s="23" t="s">
        <v>38</v>
      </c>
      <c r="C10" s="24">
        <v>312</v>
      </c>
      <c r="D10" s="98" t="s">
        <v>75</v>
      </c>
      <c r="E10" s="25" t="str">
        <f>IF(SUM($G10:$I10,O10)&gt;0,SUM($G10:$I10,$O10),"")</f>
        <v/>
      </c>
      <c r="F10" s="26">
        <f t="shared" si="1"/>
        <v>-50</v>
      </c>
      <c r="G10" s="38"/>
      <c r="H10" s="39"/>
      <c r="I10" s="40"/>
      <c r="J10" s="27"/>
      <c r="K10" s="28">
        <v>-50</v>
      </c>
      <c r="L10" s="28"/>
      <c r="M10" s="28"/>
      <c r="N10" s="29"/>
      <c r="O10" s="30"/>
      <c r="P10" s="31">
        <f t="shared" si="0"/>
        <v>-50</v>
      </c>
      <c r="Q10" s="32">
        <f t="shared" ref="Q10:Q56" si="3">IF(OR(P10&lt;&gt;0,I10&lt;&gt;0,R10&lt;&gt;0),Q9+P10-R10-I10,Q9)</f>
        <v>5659.86</v>
      </c>
      <c r="R10" s="33"/>
      <c r="S10" s="32"/>
      <c r="T10" s="34">
        <f t="shared" si="2"/>
        <v>5659.86</v>
      </c>
    </row>
    <row r="11" spans="1:20" ht="18" x14ac:dyDescent="0.25">
      <c r="A11" s="22">
        <v>41044</v>
      </c>
      <c r="B11" s="23" t="s">
        <v>39</v>
      </c>
      <c r="C11" s="24">
        <v>313</v>
      </c>
      <c r="D11" s="98" t="s">
        <v>76</v>
      </c>
      <c r="E11" s="25" t="str">
        <f t="shared" ref="E11:E56" si="4">IF(SUM($G11:$I11,O11)&gt;0,SUM($G11:$I11,$O11),"")</f>
        <v/>
      </c>
      <c r="F11" s="26">
        <f t="shared" si="1"/>
        <v>-180</v>
      </c>
      <c r="G11" s="93"/>
      <c r="H11" s="39"/>
      <c r="I11" s="90"/>
      <c r="J11" s="27"/>
      <c r="K11" s="28">
        <v>-180</v>
      </c>
      <c r="L11" s="28"/>
      <c r="M11" s="28"/>
      <c r="N11" s="29"/>
      <c r="O11" s="94"/>
      <c r="P11" s="31">
        <f t="shared" si="0"/>
        <v>-180</v>
      </c>
      <c r="Q11" s="32">
        <f t="shared" si="3"/>
        <v>5479.86</v>
      </c>
      <c r="R11" s="33"/>
      <c r="S11" s="32"/>
      <c r="T11" s="34">
        <f t="shared" si="2"/>
        <v>5479.86</v>
      </c>
    </row>
    <row r="12" spans="1:20" ht="18" x14ac:dyDescent="0.25">
      <c r="A12" s="22">
        <v>41044</v>
      </c>
      <c r="B12" s="23" t="s">
        <v>40</v>
      </c>
      <c r="C12" s="24">
        <v>314</v>
      </c>
      <c r="D12" s="98" t="s">
        <v>76</v>
      </c>
      <c r="E12" s="25" t="str">
        <f t="shared" si="4"/>
        <v/>
      </c>
      <c r="F12" s="26">
        <f t="shared" si="1"/>
        <v>-90</v>
      </c>
      <c r="G12" s="27"/>
      <c r="H12" s="28"/>
      <c r="I12" s="29"/>
      <c r="J12" s="27"/>
      <c r="K12" s="28">
        <v>-90</v>
      </c>
      <c r="L12" s="28"/>
      <c r="M12" s="28"/>
      <c r="N12" s="29"/>
      <c r="O12" s="95"/>
      <c r="P12" s="31">
        <f t="shared" si="0"/>
        <v>-90</v>
      </c>
      <c r="Q12" s="32">
        <f t="shared" si="3"/>
        <v>5389.86</v>
      </c>
      <c r="R12" s="33"/>
      <c r="S12" s="32"/>
      <c r="T12" s="34">
        <f t="shared" si="2"/>
        <v>5389.86</v>
      </c>
    </row>
    <row r="13" spans="1:20" ht="18" x14ac:dyDescent="0.25">
      <c r="A13" s="22">
        <v>41044</v>
      </c>
      <c r="B13" s="23" t="s">
        <v>41</v>
      </c>
      <c r="C13" s="24">
        <v>315</v>
      </c>
      <c r="D13" s="98" t="s">
        <v>77</v>
      </c>
      <c r="E13" s="25" t="str">
        <f t="shared" si="4"/>
        <v/>
      </c>
      <c r="F13" s="26">
        <f t="shared" si="1"/>
        <v>-359.34</v>
      </c>
      <c r="G13" s="27"/>
      <c r="H13" s="28"/>
      <c r="I13" s="29"/>
      <c r="J13" s="27"/>
      <c r="K13" s="28"/>
      <c r="L13" s="28"/>
      <c r="M13" s="28">
        <v>-359.34</v>
      </c>
      <c r="N13" s="29"/>
      <c r="O13" s="30"/>
      <c r="P13" s="31">
        <f t="shared" si="0"/>
        <v>-359.34</v>
      </c>
      <c r="Q13" s="32">
        <f t="shared" si="3"/>
        <v>5030.5199999999995</v>
      </c>
      <c r="R13" s="33"/>
      <c r="S13" s="32"/>
      <c r="T13" s="34">
        <f t="shared" si="2"/>
        <v>5030.5199999999995</v>
      </c>
    </row>
    <row r="14" spans="1:20" ht="18" x14ac:dyDescent="0.25">
      <c r="A14" s="22">
        <v>41057</v>
      </c>
      <c r="B14" s="23" t="s">
        <v>42</v>
      </c>
      <c r="C14" s="24" t="s">
        <v>72</v>
      </c>
      <c r="D14" s="98"/>
      <c r="E14" s="25" t="str">
        <f t="shared" si="4"/>
        <v/>
      </c>
      <c r="F14" s="26">
        <f t="shared" si="1"/>
        <v>-181.97</v>
      </c>
      <c r="G14" s="27"/>
      <c r="H14" s="28"/>
      <c r="I14" s="29"/>
      <c r="J14" s="27">
        <v>-181.97</v>
      </c>
      <c r="K14" s="28"/>
      <c r="L14" s="28"/>
      <c r="M14" s="28"/>
      <c r="N14" s="29"/>
      <c r="O14" s="30"/>
      <c r="P14" s="31">
        <f t="shared" si="0"/>
        <v>-181.97</v>
      </c>
      <c r="Q14" s="32">
        <f t="shared" si="3"/>
        <v>4848.5499999999993</v>
      </c>
      <c r="R14" s="96"/>
      <c r="S14" s="32"/>
      <c r="T14" s="34">
        <f t="shared" si="2"/>
        <v>4848.5499999999993</v>
      </c>
    </row>
    <row r="15" spans="1:20" ht="18" x14ac:dyDescent="0.25">
      <c r="A15" s="22">
        <v>41082</v>
      </c>
      <c r="B15" s="23" t="s">
        <v>43</v>
      </c>
      <c r="C15" s="24"/>
      <c r="D15" s="98"/>
      <c r="E15" s="25">
        <f t="shared" si="4"/>
        <v>2029.5</v>
      </c>
      <c r="F15" s="26" t="str">
        <f t="shared" si="1"/>
        <v/>
      </c>
      <c r="G15" s="27"/>
      <c r="H15" s="28">
        <v>2029.5</v>
      </c>
      <c r="I15" s="29"/>
      <c r="J15" s="27"/>
      <c r="K15" s="28"/>
      <c r="L15" s="28"/>
      <c r="M15" s="28"/>
      <c r="N15" s="29"/>
      <c r="O15" s="30"/>
      <c r="P15" s="31">
        <f t="shared" si="0"/>
        <v>2029.5</v>
      </c>
      <c r="Q15" s="32">
        <f t="shared" si="3"/>
        <v>6878.0499999999993</v>
      </c>
      <c r="R15" s="33"/>
      <c r="S15" s="32"/>
      <c r="T15" s="34">
        <f t="shared" si="2"/>
        <v>6878.0499999999993</v>
      </c>
    </row>
    <row r="16" spans="1:20" ht="18" x14ac:dyDescent="0.25">
      <c r="A16" s="22">
        <v>41088</v>
      </c>
      <c r="B16" s="23" t="s">
        <v>44</v>
      </c>
      <c r="C16" s="24" t="s">
        <v>72</v>
      </c>
      <c r="D16" s="98"/>
      <c r="E16" s="25" t="str">
        <f t="shared" si="4"/>
        <v/>
      </c>
      <c r="F16" s="26">
        <f t="shared" ref="F16:F56" si="5">IF(SUM($J16:$N16)*-1&gt;0,SUM($J16:$N16),"")</f>
        <v>-181.97</v>
      </c>
      <c r="G16" s="27"/>
      <c r="H16" s="28"/>
      <c r="I16" s="29"/>
      <c r="J16" s="27">
        <v>-181.97</v>
      </c>
      <c r="K16" s="28"/>
      <c r="L16" s="28"/>
      <c r="M16" s="28"/>
      <c r="N16" s="29"/>
      <c r="O16" s="30"/>
      <c r="P16" s="31">
        <f t="shared" si="0"/>
        <v>-181.97</v>
      </c>
      <c r="Q16" s="32">
        <f t="shared" si="3"/>
        <v>6696.079999999999</v>
      </c>
      <c r="R16" s="33"/>
      <c r="S16" s="32"/>
      <c r="T16" s="34">
        <f t="shared" si="2"/>
        <v>6696.079999999999</v>
      </c>
    </row>
    <row r="17" spans="1:20" ht="18" x14ac:dyDescent="0.25">
      <c r="A17" s="22">
        <v>41099</v>
      </c>
      <c r="B17" s="23" t="s">
        <v>45</v>
      </c>
      <c r="C17" s="24">
        <v>316</v>
      </c>
      <c r="D17" s="99" t="s">
        <v>78</v>
      </c>
      <c r="E17" s="25" t="str">
        <f t="shared" si="4"/>
        <v/>
      </c>
      <c r="F17" s="26">
        <f t="shared" si="5"/>
        <v>-79</v>
      </c>
      <c r="G17" s="27"/>
      <c r="H17" s="28"/>
      <c r="I17" s="29"/>
      <c r="J17" s="27"/>
      <c r="K17" s="28"/>
      <c r="L17" s="28"/>
      <c r="M17" s="28">
        <v>-79</v>
      </c>
      <c r="N17" s="29"/>
      <c r="O17" s="30"/>
      <c r="P17" s="31">
        <f t="shared" si="0"/>
        <v>-79</v>
      </c>
      <c r="Q17" s="32">
        <f t="shared" si="3"/>
        <v>6617.079999999999</v>
      </c>
      <c r="R17" s="33"/>
      <c r="S17" s="32"/>
      <c r="T17" s="34">
        <f t="shared" si="2"/>
        <v>6617.079999999999</v>
      </c>
    </row>
    <row r="18" spans="1:20" ht="18" x14ac:dyDescent="0.25">
      <c r="A18" s="22">
        <v>41099</v>
      </c>
      <c r="B18" s="23" t="s">
        <v>46</v>
      </c>
      <c r="C18" s="24">
        <v>317</v>
      </c>
      <c r="D18" s="98" t="s">
        <v>79</v>
      </c>
      <c r="E18" s="25" t="str">
        <f>IF(SUM($G18:$I18,O18)&gt;0,SUM($G18:$I18,$O18),"")</f>
        <v/>
      </c>
      <c r="F18" s="26">
        <f t="shared" si="5"/>
        <v>-472</v>
      </c>
      <c r="G18" s="27"/>
      <c r="H18" s="28"/>
      <c r="I18" s="29"/>
      <c r="J18" s="27"/>
      <c r="K18" s="28"/>
      <c r="L18" s="28"/>
      <c r="M18" s="28">
        <v>-472</v>
      </c>
      <c r="N18" s="29"/>
      <c r="O18" s="30"/>
      <c r="P18" s="31">
        <f t="shared" si="0"/>
        <v>-472</v>
      </c>
      <c r="Q18" s="32">
        <f t="shared" si="3"/>
        <v>6145.079999999999</v>
      </c>
      <c r="R18" s="33"/>
      <c r="S18" s="32"/>
      <c r="T18" s="34">
        <f t="shared" si="2"/>
        <v>6145.079999999999</v>
      </c>
    </row>
    <row r="19" spans="1:20" ht="18" x14ac:dyDescent="0.25">
      <c r="A19" s="22">
        <v>41099</v>
      </c>
      <c r="B19" s="23" t="s">
        <v>47</v>
      </c>
      <c r="C19" s="24">
        <v>318</v>
      </c>
      <c r="D19" s="98" t="s">
        <v>80</v>
      </c>
      <c r="E19" s="25" t="str">
        <f t="shared" si="4"/>
        <v/>
      </c>
      <c r="F19" s="26">
        <f t="shared" si="5"/>
        <v>-170.33</v>
      </c>
      <c r="G19" s="27"/>
      <c r="H19" s="28"/>
      <c r="I19" s="29"/>
      <c r="J19" s="27"/>
      <c r="K19" s="28"/>
      <c r="L19" s="28"/>
      <c r="M19" s="28">
        <v>-170.33</v>
      </c>
      <c r="N19" s="29"/>
      <c r="O19" s="30"/>
      <c r="P19" s="31">
        <f t="shared" si="0"/>
        <v>-170.33</v>
      </c>
      <c r="Q19" s="32">
        <f t="shared" si="3"/>
        <v>5974.7499999999991</v>
      </c>
      <c r="R19" s="33"/>
      <c r="S19" s="32"/>
      <c r="T19" s="34">
        <f t="shared" si="2"/>
        <v>5974.7499999999991</v>
      </c>
    </row>
    <row r="20" spans="1:20" ht="18" x14ac:dyDescent="0.25">
      <c r="A20" s="22">
        <v>41099</v>
      </c>
      <c r="B20" s="23" t="s">
        <v>48</v>
      </c>
      <c r="C20" s="24">
        <v>319</v>
      </c>
      <c r="D20" s="98" t="s">
        <v>81</v>
      </c>
      <c r="E20" s="25" t="str">
        <f t="shared" si="4"/>
        <v/>
      </c>
      <c r="F20" s="26">
        <f t="shared" si="5"/>
        <v>-50</v>
      </c>
      <c r="G20" s="27"/>
      <c r="H20" s="28"/>
      <c r="I20" s="29"/>
      <c r="J20" s="27"/>
      <c r="K20" s="28">
        <v>-50</v>
      </c>
      <c r="L20" s="28"/>
      <c r="M20" s="28"/>
      <c r="N20" s="29"/>
      <c r="O20" s="30"/>
      <c r="P20" s="31">
        <f t="shared" si="0"/>
        <v>-50</v>
      </c>
      <c r="Q20" s="32">
        <f t="shared" si="3"/>
        <v>5924.7499999999991</v>
      </c>
      <c r="R20" s="33"/>
      <c r="S20" s="32"/>
      <c r="T20" s="34">
        <f t="shared" si="2"/>
        <v>5924.7499999999991</v>
      </c>
    </row>
    <row r="21" spans="1:20" ht="18" x14ac:dyDescent="0.25">
      <c r="A21" s="22">
        <v>41099</v>
      </c>
      <c r="B21" s="23" t="s">
        <v>49</v>
      </c>
      <c r="C21" s="24">
        <v>320</v>
      </c>
      <c r="D21" s="98" t="s">
        <v>82</v>
      </c>
      <c r="E21" s="25" t="str">
        <f t="shared" si="4"/>
        <v/>
      </c>
      <c r="F21" s="26">
        <f t="shared" si="5"/>
        <v>-45.46</v>
      </c>
      <c r="G21" s="27"/>
      <c r="H21" s="28"/>
      <c r="I21" s="29"/>
      <c r="J21" s="27">
        <v>-45.46</v>
      </c>
      <c r="K21" s="28"/>
      <c r="L21" s="28"/>
      <c r="M21" s="28"/>
      <c r="N21" s="29"/>
      <c r="O21" s="30"/>
      <c r="P21" s="31">
        <f t="shared" si="0"/>
        <v>-45.46</v>
      </c>
      <c r="Q21" s="32">
        <f t="shared" si="3"/>
        <v>5879.2899999999991</v>
      </c>
      <c r="R21" s="33"/>
      <c r="S21" s="32"/>
      <c r="T21" s="34">
        <f t="shared" si="2"/>
        <v>5879.2899999999991</v>
      </c>
    </row>
    <row r="22" spans="1:20" ht="18" x14ac:dyDescent="0.25">
      <c r="A22" s="22">
        <v>41099</v>
      </c>
      <c r="B22" s="23" t="s">
        <v>95</v>
      </c>
      <c r="C22" s="24">
        <v>321</v>
      </c>
      <c r="D22" s="98"/>
      <c r="E22" s="25"/>
      <c r="F22" s="26">
        <f t="shared" si="5"/>
        <v>-136.47999999999999</v>
      </c>
      <c r="G22" s="27"/>
      <c r="H22" s="28"/>
      <c r="I22" s="29"/>
      <c r="J22" s="27">
        <v>-136.47999999999999</v>
      </c>
      <c r="K22" s="28"/>
      <c r="L22" s="28"/>
      <c r="M22" s="28"/>
      <c r="N22" s="29"/>
      <c r="O22" s="30"/>
      <c r="P22" s="31">
        <f t="shared" si="0"/>
        <v>-136.47999999999999</v>
      </c>
      <c r="Q22" s="32">
        <f t="shared" si="3"/>
        <v>5742.8099999999995</v>
      </c>
      <c r="R22" s="33"/>
      <c r="S22" s="32"/>
      <c r="T22" s="34">
        <f t="shared" si="2"/>
        <v>5742.8099999999995</v>
      </c>
    </row>
    <row r="23" spans="1:20" ht="18" x14ac:dyDescent="0.25">
      <c r="A23" s="22">
        <v>41120</v>
      </c>
      <c r="B23" s="23" t="s">
        <v>50</v>
      </c>
      <c r="C23" s="24" t="s">
        <v>72</v>
      </c>
      <c r="D23" s="98"/>
      <c r="E23" s="25" t="str">
        <f t="shared" si="4"/>
        <v/>
      </c>
      <c r="F23" s="26">
        <f t="shared" si="5"/>
        <v>-181.97</v>
      </c>
      <c r="G23" s="27"/>
      <c r="H23" s="28"/>
      <c r="I23" s="29"/>
      <c r="J23" s="27">
        <v>-181.97</v>
      </c>
      <c r="K23" s="28"/>
      <c r="L23" s="28"/>
      <c r="M23" s="28"/>
      <c r="N23" s="29"/>
      <c r="O23" s="30"/>
      <c r="P23" s="31">
        <f t="shared" si="0"/>
        <v>-181.97</v>
      </c>
      <c r="Q23" s="32">
        <f t="shared" si="3"/>
        <v>5560.8399999999992</v>
      </c>
      <c r="R23" s="33"/>
      <c r="S23" s="32"/>
      <c r="T23" s="34">
        <f t="shared" si="2"/>
        <v>5560.8399999999992</v>
      </c>
    </row>
    <row r="24" spans="1:20" ht="18" x14ac:dyDescent="0.25">
      <c r="A24" s="22">
        <v>41127</v>
      </c>
      <c r="B24" s="23" t="s">
        <v>51</v>
      </c>
      <c r="C24" s="24">
        <v>322</v>
      </c>
      <c r="D24" s="99" t="s">
        <v>83</v>
      </c>
      <c r="E24" s="25" t="str">
        <f t="shared" si="4"/>
        <v/>
      </c>
      <c r="F24" s="26">
        <f t="shared" si="5"/>
        <v>-236</v>
      </c>
      <c r="G24" s="27"/>
      <c r="H24" s="28"/>
      <c r="I24" s="29"/>
      <c r="J24" s="27"/>
      <c r="K24" s="28"/>
      <c r="L24" s="28"/>
      <c r="M24" s="28">
        <v>-236</v>
      </c>
      <c r="N24" s="29"/>
      <c r="O24" s="30"/>
      <c r="P24" s="31">
        <f t="shared" si="0"/>
        <v>-236</v>
      </c>
      <c r="Q24" s="32">
        <f t="shared" si="3"/>
        <v>5324.8399999999992</v>
      </c>
      <c r="R24" s="33"/>
      <c r="S24" s="32"/>
      <c r="T24" s="34">
        <f t="shared" si="2"/>
        <v>5324.8399999999992</v>
      </c>
    </row>
    <row r="25" spans="1:20" ht="18" x14ac:dyDescent="0.25">
      <c r="A25" s="22">
        <v>41141</v>
      </c>
      <c r="B25" s="23" t="s">
        <v>52</v>
      </c>
      <c r="C25" s="24">
        <v>323</v>
      </c>
      <c r="D25" s="98" t="s">
        <v>83</v>
      </c>
      <c r="E25" s="25" t="str">
        <f t="shared" si="4"/>
        <v/>
      </c>
      <c r="F25" s="26">
        <f t="shared" si="5"/>
        <v>-25</v>
      </c>
      <c r="G25" s="27"/>
      <c r="H25" s="28"/>
      <c r="I25" s="29"/>
      <c r="J25" s="27"/>
      <c r="K25" s="28"/>
      <c r="L25" s="28"/>
      <c r="M25" s="28">
        <v>-25</v>
      </c>
      <c r="N25" s="29"/>
      <c r="O25" s="30"/>
      <c r="P25" s="31">
        <f t="shared" si="0"/>
        <v>-25</v>
      </c>
      <c r="Q25" s="32">
        <f t="shared" si="3"/>
        <v>5299.8399999999992</v>
      </c>
      <c r="R25" s="33"/>
      <c r="S25" s="32"/>
      <c r="T25" s="34">
        <f t="shared" si="2"/>
        <v>5299.8399999999992</v>
      </c>
    </row>
    <row r="26" spans="1:20" ht="18" x14ac:dyDescent="0.25">
      <c r="A26" s="22">
        <v>41141</v>
      </c>
      <c r="B26" s="23" t="s">
        <v>53</v>
      </c>
      <c r="C26" s="24">
        <v>324</v>
      </c>
      <c r="D26" s="98" t="s">
        <v>83</v>
      </c>
      <c r="E26" s="25" t="str">
        <f t="shared" si="4"/>
        <v/>
      </c>
      <c r="F26" s="26">
        <f t="shared" si="5"/>
        <v>-419.95</v>
      </c>
      <c r="G26" s="27"/>
      <c r="H26" s="28"/>
      <c r="I26" s="29"/>
      <c r="J26" s="27"/>
      <c r="K26" s="28">
        <v>-349.96</v>
      </c>
      <c r="L26" s="28"/>
      <c r="M26" s="28"/>
      <c r="N26" s="29">
        <v>-69.989999999999995</v>
      </c>
      <c r="O26" s="30"/>
      <c r="P26" s="31">
        <f t="shared" si="0"/>
        <v>-419.95</v>
      </c>
      <c r="Q26" s="32">
        <f t="shared" si="3"/>
        <v>4879.8899999999994</v>
      </c>
      <c r="R26" s="33"/>
      <c r="S26" s="32"/>
      <c r="T26" s="34">
        <f t="shared" si="2"/>
        <v>4879.8899999999994</v>
      </c>
    </row>
    <row r="27" spans="1:20" ht="18" x14ac:dyDescent="0.25">
      <c r="A27" s="22">
        <v>41141</v>
      </c>
      <c r="B27" s="23" t="s">
        <v>54</v>
      </c>
      <c r="C27" s="24">
        <v>325</v>
      </c>
      <c r="D27" s="98" t="s">
        <v>83</v>
      </c>
      <c r="E27" s="25"/>
      <c r="F27" s="26">
        <f t="shared" si="5"/>
        <v>-66.94</v>
      </c>
      <c r="G27" s="27"/>
      <c r="H27" s="28"/>
      <c r="I27" s="29"/>
      <c r="J27" s="27"/>
      <c r="K27" s="28"/>
      <c r="L27" s="28"/>
      <c r="M27" s="28">
        <v>-66.94</v>
      </c>
      <c r="N27" s="29"/>
      <c r="O27" s="30"/>
      <c r="P27" s="31">
        <f t="shared" si="0"/>
        <v>-66.94</v>
      </c>
      <c r="Q27" s="32">
        <f t="shared" si="3"/>
        <v>4812.95</v>
      </c>
      <c r="R27" s="33"/>
      <c r="S27" s="32"/>
      <c r="T27" s="34">
        <f t="shared" si="2"/>
        <v>4812.95</v>
      </c>
    </row>
    <row r="28" spans="1:20" ht="18" x14ac:dyDescent="0.25">
      <c r="A28" s="22">
        <v>41149</v>
      </c>
      <c r="B28" s="23" t="s">
        <v>55</v>
      </c>
      <c r="C28" s="24" t="s">
        <v>72</v>
      </c>
      <c r="D28" s="103"/>
      <c r="E28" s="25" t="str">
        <f>IF(SUM($G28:$I28,O28)&gt;0,SUM($G28:$I28,$O28),"")</f>
        <v/>
      </c>
      <c r="F28" s="26">
        <f t="shared" si="5"/>
        <v>-181.97</v>
      </c>
      <c r="G28" s="27"/>
      <c r="H28" s="28"/>
      <c r="I28" s="29"/>
      <c r="J28" s="27">
        <v>-181.97</v>
      </c>
      <c r="K28" s="28"/>
      <c r="L28" s="28"/>
      <c r="M28" s="28"/>
      <c r="N28" s="29"/>
      <c r="O28" s="30"/>
      <c r="P28" s="31">
        <f t="shared" si="0"/>
        <v>-181.97</v>
      </c>
      <c r="Q28" s="32">
        <f t="shared" si="3"/>
        <v>4630.9799999999996</v>
      </c>
      <c r="R28" s="33"/>
      <c r="S28" s="32"/>
      <c r="T28" s="34">
        <f t="shared" si="2"/>
        <v>4630.9799999999996</v>
      </c>
    </row>
    <row r="29" spans="1:20" ht="18" x14ac:dyDescent="0.25">
      <c r="A29" s="22">
        <v>41173</v>
      </c>
      <c r="B29" s="23" t="s">
        <v>8</v>
      </c>
      <c r="C29" s="24"/>
      <c r="D29" s="103"/>
      <c r="E29" s="25">
        <f>IF(SUM($G29:$I29,O29)&gt;0,SUM($G29:$I29,$O29),"")</f>
        <v>2500</v>
      </c>
      <c r="F29" s="26"/>
      <c r="G29" s="27">
        <v>2500</v>
      </c>
      <c r="H29" s="28"/>
      <c r="I29" s="29"/>
      <c r="J29" s="27"/>
      <c r="K29" s="28"/>
      <c r="L29" s="28"/>
      <c r="M29" s="28"/>
      <c r="N29" s="29"/>
      <c r="O29" s="30"/>
      <c r="P29" s="31">
        <f t="shared" si="0"/>
        <v>2500</v>
      </c>
      <c r="Q29" s="32">
        <f t="shared" si="3"/>
        <v>7130.98</v>
      </c>
      <c r="R29" s="33"/>
      <c r="S29" s="32"/>
      <c r="T29" s="34">
        <f t="shared" si="2"/>
        <v>7130.98</v>
      </c>
    </row>
    <row r="30" spans="1:20" ht="18" x14ac:dyDescent="0.25">
      <c r="A30" s="22">
        <v>41180</v>
      </c>
      <c r="B30" s="23" t="s">
        <v>56</v>
      </c>
      <c r="C30" s="24" t="s">
        <v>72</v>
      </c>
      <c r="D30" s="98"/>
      <c r="E30" s="25" t="str">
        <f t="shared" si="4"/>
        <v/>
      </c>
      <c r="F30" s="26">
        <f t="shared" si="5"/>
        <v>-181.97</v>
      </c>
      <c r="G30" s="27"/>
      <c r="H30" s="28"/>
      <c r="I30" s="29"/>
      <c r="J30" s="27">
        <v>-181.97</v>
      </c>
      <c r="K30" s="28"/>
      <c r="L30" s="28"/>
      <c r="M30" s="28"/>
      <c r="N30" s="29"/>
      <c r="O30" s="35"/>
      <c r="P30" s="31">
        <f t="shared" si="0"/>
        <v>-181.97</v>
      </c>
      <c r="Q30" s="32">
        <f t="shared" si="3"/>
        <v>6949.0099999999993</v>
      </c>
      <c r="R30" s="33"/>
      <c r="S30" s="32"/>
      <c r="T30" s="34">
        <f t="shared" si="2"/>
        <v>6949.0099999999993</v>
      </c>
    </row>
    <row r="31" spans="1:20" ht="18" x14ac:dyDescent="0.25">
      <c r="A31" s="22">
        <v>41197</v>
      </c>
      <c r="B31" s="23" t="s">
        <v>57</v>
      </c>
      <c r="C31" s="24">
        <v>326</v>
      </c>
      <c r="D31" s="98" t="s">
        <v>84</v>
      </c>
      <c r="E31" s="25" t="str">
        <f t="shared" si="4"/>
        <v/>
      </c>
      <c r="F31" s="26">
        <f t="shared" si="5"/>
        <v>-472</v>
      </c>
      <c r="G31" s="27"/>
      <c r="H31" s="28"/>
      <c r="I31" s="29"/>
      <c r="J31" s="27"/>
      <c r="K31" s="28"/>
      <c r="L31" s="28"/>
      <c r="M31" s="28">
        <v>-472</v>
      </c>
      <c r="N31" s="29"/>
      <c r="O31" s="35"/>
      <c r="P31" s="31">
        <f t="shared" si="0"/>
        <v>-472</v>
      </c>
      <c r="Q31" s="32">
        <f t="shared" si="3"/>
        <v>6477.0099999999993</v>
      </c>
      <c r="R31" s="33"/>
      <c r="S31" s="32"/>
      <c r="T31" s="34">
        <f t="shared" si="2"/>
        <v>6477.0099999999993</v>
      </c>
    </row>
    <row r="32" spans="1:20" ht="18" x14ac:dyDescent="0.25">
      <c r="A32" s="22">
        <v>41197</v>
      </c>
      <c r="B32" s="23" t="s">
        <v>94</v>
      </c>
      <c r="C32" s="24">
        <v>327</v>
      </c>
      <c r="D32" s="98" t="s">
        <v>84</v>
      </c>
      <c r="E32" s="25"/>
      <c r="F32" s="26">
        <f t="shared" si="5"/>
        <v>-136.47999999999999</v>
      </c>
      <c r="G32" s="27"/>
      <c r="H32" s="28"/>
      <c r="I32" s="29"/>
      <c r="J32" s="27">
        <v>-136.47999999999999</v>
      </c>
      <c r="K32" s="28"/>
      <c r="L32" s="28"/>
      <c r="M32" s="28"/>
      <c r="N32" s="29"/>
      <c r="O32" s="35"/>
      <c r="P32" s="31">
        <f t="shared" si="0"/>
        <v>-136.47999999999999</v>
      </c>
      <c r="Q32" s="32">
        <f t="shared" si="3"/>
        <v>6340.53</v>
      </c>
      <c r="R32" s="33"/>
      <c r="S32" s="32"/>
      <c r="T32" s="34">
        <f t="shared" si="2"/>
        <v>6340.53</v>
      </c>
    </row>
    <row r="33" spans="1:20" ht="18" x14ac:dyDescent="0.25">
      <c r="A33" s="22">
        <v>41197</v>
      </c>
      <c r="B33" s="23" t="s">
        <v>58</v>
      </c>
      <c r="C33" s="24">
        <v>328</v>
      </c>
      <c r="D33" s="98" t="s">
        <v>84</v>
      </c>
      <c r="E33" s="25" t="str">
        <f t="shared" si="4"/>
        <v/>
      </c>
      <c r="F33" s="26">
        <f t="shared" si="5"/>
        <v>-45</v>
      </c>
      <c r="G33" s="27"/>
      <c r="H33" s="28"/>
      <c r="I33" s="29"/>
      <c r="J33" s="27"/>
      <c r="K33" s="28">
        <v>-45</v>
      </c>
      <c r="L33" s="28"/>
      <c r="M33" s="28"/>
      <c r="N33" s="29"/>
      <c r="O33" s="30"/>
      <c r="P33" s="31">
        <f t="shared" si="0"/>
        <v>-45</v>
      </c>
      <c r="Q33" s="32">
        <f t="shared" si="3"/>
        <v>6295.53</v>
      </c>
      <c r="R33" s="33"/>
      <c r="S33" s="32"/>
      <c r="T33" s="34">
        <f t="shared" si="2"/>
        <v>6295.53</v>
      </c>
    </row>
    <row r="34" spans="1:20" ht="18" x14ac:dyDescent="0.25">
      <c r="A34" s="22">
        <v>41197</v>
      </c>
      <c r="B34" s="23" t="s">
        <v>59</v>
      </c>
      <c r="C34" s="24">
        <v>329</v>
      </c>
      <c r="D34" s="98" t="s">
        <v>84</v>
      </c>
      <c r="E34" s="25" t="str">
        <f t="shared" si="4"/>
        <v/>
      </c>
      <c r="F34" s="26">
        <f t="shared" si="5"/>
        <v>-144</v>
      </c>
      <c r="G34" s="27"/>
      <c r="H34" s="28"/>
      <c r="I34" s="29"/>
      <c r="J34" s="27"/>
      <c r="K34" s="28">
        <v>-120</v>
      </c>
      <c r="L34" s="28"/>
      <c r="M34" s="28"/>
      <c r="N34" s="29">
        <v>-24</v>
      </c>
      <c r="O34" s="30"/>
      <c r="P34" s="31">
        <f t="shared" si="0"/>
        <v>-144</v>
      </c>
      <c r="Q34" s="32">
        <f t="shared" si="3"/>
        <v>6151.53</v>
      </c>
      <c r="R34" s="33"/>
      <c r="S34" s="32"/>
      <c r="T34" s="34">
        <f t="shared" si="2"/>
        <v>6151.53</v>
      </c>
    </row>
    <row r="35" spans="1:20" ht="18" x14ac:dyDescent="0.25">
      <c r="A35" s="22">
        <v>41210</v>
      </c>
      <c r="B35" s="23" t="s">
        <v>60</v>
      </c>
      <c r="C35" s="24" t="s">
        <v>72</v>
      </c>
      <c r="D35" s="98"/>
      <c r="E35" s="25" t="str">
        <f t="shared" si="4"/>
        <v/>
      </c>
      <c r="F35" s="26">
        <f t="shared" si="5"/>
        <v>-181.97</v>
      </c>
      <c r="G35" s="27"/>
      <c r="H35" s="28"/>
      <c r="I35" s="29"/>
      <c r="J35" s="27">
        <v>-181.97</v>
      </c>
      <c r="K35" s="28"/>
      <c r="L35" s="28"/>
      <c r="M35" s="28"/>
      <c r="N35" s="29"/>
      <c r="O35" s="30"/>
      <c r="P35" s="31">
        <f t="shared" si="0"/>
        <v>-181.97</v>
      </c>
      <c r="Q35" s="32">
        <f t="shared" si="3"/>
        <v>5969.5599999999995</v>
      </c>
      <c r="R35" s="33"/>
      <c r="S35" s="32"/>
      <c r="T35" s="34">
        <f t="shared" si="2"/>
        <v>5969.5599999999995</v>
      </c>
    </row>
    <row r="36" spans="1:20" ht="18" x14ac:dyDescent="0.25">
      <c r="A36" s="22">
        <v>41210</v>
      </c>
      <c r="B36" s="23" t="s">
        <v>61</v>
      </c>
      <c r="C36" s="24">
        <v>331</v>
      </c>
      <c r="D36" s="98" t="s">
        <v>84</v>
      </c>
      <c r="E36" s="25" t="str">
        <f t="shared" si="4"/>
        <v/>
      </c>
      <c r="F36" s="26">
        <f t="shared" si="5"/>
        <v>-15.6</v>
      </c>
      <c r="G36" s="27"/>
      <c r="H36" s="28"/>
      <c r="I36" s="29"/>
      <c r="J36" s="27"/>
      <c r="K36" s="28">
        <v>-15.6</v>
      </c>
      <c r="L36" s="28"/>
      <c r="M36" s="28"/>
      <c r="N36" s="29"/>
      <c r="O36" s="30"/>
      <c r="P36" s="31">
        <f t="shared" si="0"/>
        <v>-15.6</v>
      </c>
      <c r="Q36" s="32">
        <f t="shared" si="3"/>
        <v>5953.9599999999991</v>
      </c>
      <c r="R36" s="33"/>
      <c r="S36" s="32"/>
      <c r="T36" s="34">
        <f t="shared" si="2"/>
        <v>5953.9599999999991</v>
      </c>
    </row>
    <row r="37" spans="1:20" ht="18" x14ac:dyDescent="0.25">
      <c r="A37" s="22">
        <v>41241</v>
      </c>
      <c r="B37" s="23" t="s">
        <v>62</v>
      </c>
      <c r="C37" s="24" t="s">
        <v>72</v>
      </c>
      <c r="D37" s="98"/>
      <c r="E37" s="25" t="str">
        <f t="shared" si="4"/>
        <v/>
      </c>
      <c r="F37" s="26">
        <f t="shared" si="5"/>
        <v>-181.97</v>
      </c>
      <c r="G37" s="27"/>
      <c r="H37" s="28"/>
      <c r="I37" s="29"/>
      <c r="J37" s="27">
        <v>-181.97</v>
      </c>
      <c r="K37" s="28"/>
      <c r="L37" s="28"/>
      <c r="M37" s="28"/>
      <c r="N37" s="29"/>
      <c r="O37" s="30"/>
      <c r="P37" s="31">
        <f t="shared" si="0"/>
        <v>-181.97</v>
      </c>
      <c r="Q37" s="32">
        <f t="shared" si="3"/>
        <v>5771.9899999999989</v>
      </c>
      <c r="R37" s="33"/>
      <c r="S37" s="32"/>
      <c r="T37" s="34">
        <f t="shared" si="2"/>
        <v>5771.9899999999989</v>
      </c>
    </row>
    <row r="38" spans="1:20" ht="18" x14ac:dyDescent="0.25">
      <c r="A38" s="22">
        <v>41271</v>
      </c>
      <c r="B38" s="23" t="s">
        <v>63</v>
      </c>
      <c r="C38" s="24" t="s">
        <v>72</v>
      </c>
      <c r="D38" s="98"/>
      <c r="E38" s="25" t="str">
        <f t="shared" si="4"/>
        <v/>
      </c>
      <c r="F38" s="26">
        <f t="shared" si="5"/>
        <v>-181.97</v>
      </c>
      <c r="G38" s="27"/>
      <c r="H38" s="28"/>
      <c r="I38" s="29"/>
      <c r="J38" s="27">
        <v>-181.97</v>
      </c>
      <c r="K38" s="28"/>
      <c r="L38" s="28"/>
      <c r="M38" s="28"/>
      <c r="N38" s="29"/>
      <c r="O38" s="30"/>
      <c r="P38" s="31">
        <f t="shared" si="0"/>
        <v>-181.97</v>
      </c>
      <c r="Q38" s="32">
        <f t="shared" si="3"/>
        <v>5590.0199999999986</v>
      </c>
      <c r="R38" s="33"/>
      <c r="S38" s="32"/>
      <c r="T38" s="34">
        <f t="shared" si="2"/>
        <v>5590.0199999999986</v>
      </c>
    </row>
    <row r="39" spans="1:20" ht="18" x14ac:dyDescent="0.25">
      <c r="A39" s="22">
        <v>41288</v>
      </c>
      <c r="B39" s="23" t="s">
        <v>66</v>
      </c>
      <c r="C39" s="24">
        <v>332</v>
      </c>
      <c r="D39" s="98" t="s">
        <v>85</v>
      </c>
      <c r="E39" s="25" t="str">
        <f t="shared" si="4"/>
        <v/>
      </c>
      <c r="F39" s="26">
        <f t="shared" si="5"/>
        <v>-45</v>
      </c>
      <c r="G39" s="27"/>
      <c r="H39" s="28"/>
      <c r="I39" s="29"/>
      <c r="J39" s="27"/>
      <c r="K39" s="28">
        <v>-12.5</v>
      </c>
      <c r="L39" s="28"/>
      <c r="M39" s="28">
        <v>-25</v>
      </c>
      <c r="N39" s="29">
        <v>-7.5</v>
      </c>
      <c r="O39" s="35"/>
      <c r="P39" s="31">
        <f t="shared" si="0"/>
        <v>-45</v>
      </c>
      <c r="Q39" s="32">
        <f t="shared" si="3"/>
        <v>5545.0199999999986</v>
      </c>
      <c r="R39" s="33"/>
      <c r="S39" s="32"/>
      <c r="T39" s="34">
        <f t="shared" si="2"/>
        <v>5545.0199999999986</v>
      </c>
    </row>
    <row r="40" spans="1:20" ht="18" x14ac:dyDescent="0.25">
      <c r="A40" s="22">
        <v>41288</v>
      </c>
      <c r="B40" s="23" t="s">
        <v>67</v>
      </c>
      <c r="C40" s="24">
        <v>333</v>
      </c>
      <c r="D40" s="98" t="s">
        <v>85</v>
      </c>
      <c r="E40" s="25" t="str">
        <f t="shared" si="4"/>
        <v/>
      </c>
      <c r="F40" s="26">
        <f t="shared" si="5"/>
        <v>-708</v>
      </c>
      <c r="G40" s="27"/>
      <c r="H40" s="28"/>
      <c r="I40" s="29"/>
      <c r="J40" s="27"/>
      <c r="K40" s="28"/>
      <c r="L40" s="28"/>
      <c r="M40" s="28">
        <v>-708</v>
      </c>
      <c r="N40" s="29"/>
      <c r="O40" s="30"/>
      <c r="P40" s="31">
        <f t="shared" si="0"/>
        <v>-708</v>
      </c>
      <c r="Q40" s="32">
        <f t="shared" si="3"/>
        <v>4837.0199999999986</v>
      </c>
      <c r="R40" s="33"/>
      <c r="S40" s="32"/>
      <c r="T40" s="34">
        <f t="shared" si="2"/>
        <v>4837.0199999999986</v>
      </c>
    </row>
    <row r="41" spans="1:20" ht="18" x14ac:dyDescent="0.25">
      <c r="A41" s="22">
        <v>41288</v>
      </c>
      <c r="B41" s="23" t="s">
        <v>68</v>
      </c>
      <c r="C41" s="24">
        <v>334</v>
      </c>
      <c r="D41" s="98" t="s">
        <v>85</v>
      </c>
      <c r="E41" s="25" t="str">
        <f t="shared" si="4"/>
        <v/>
      </c>
      <c r="F41" s="26">
        <f t="shared" si="5"/>
        <v>-175</v>
      </c>
      <c r="G41" s="27"/>
      <c r="H41" s="28"/>
      <c r="I41" s="29"/>
      <c r="J41" s="27"/>
      <c r="K41" s="28"/>
      <c r="L41" s="28">
        <v>-175</v>
      </c>
      <c r="M41" s="28"/>
      <c r="N41" s="29"/>
      <c r="O41" s="30"/>
      <c r="P41" s="31">
        <f t="shared" si="0"/>
        <v>-175</v>
      </c>
      <c r="Q41" s="32">
        <f t="shared" si="3"/>
        <v>4662.0199999999986</v>
      </c>
      <c r="R41" s="33"/>
      <c r="S41" s="32"/>
      <c r="T41" s="34">
        <f t="shared" si="2"/>
        <v>4662.0199999999986</v>
      </c>
    </row>
    <row r="42" spans="1:20" ht="18" x14ac:dyDescent="0.25">
      <c r="A42" s="22">
        <v>41288</v>
      </c>
      <c r="B42" s="23" t="s">
        <v>69</v>
      </c>
      <c r="C42" s="24">
        <v>335</v>
      </c>
      <c r="D42" s="98" t="s">
        <v>85</v>
      </c>
      <c r="E42" s="25" t="str">
        <f t="shared" si="4"/>
        <v/>
      </c>
      <c r="F42" s="26">
        <f t="shared" si="5"/>
        <v>-175</v>
      </c>
      <c r="G42" s="27"/>
      <c r="H42" s="28"/>
      <c r="I42" s="29"/>
      <c r="J42" s="27"/>
      <c r="K42" s="28"/>
      <c r="L42" s="28">
        <v>-175</v>
      </c>
      <c r="M42" s="28"/>
      <c r="N42" s="29"/>
      <c r="O42" s="30"/>
      <c r="P42" s="31">
        <f t="shared" si="0"/>
        <v>-175</v>
      </c>
      <c r="Q42" s="32">
        <f t="shared" si="3"/>
        <v>4487.0199999999986</v>
      </c>
      <c r="R42" s="33"/>
      <c r="S42" s="32"/>
      <c r="T42" s="34">
        <f t="shared" si="2"/>
        <v>4487.0199999999986</v>
      </c>
    </row>
    <row r="43" spans="1:20" ht="18" x14ac:dyDescent="0.25">
      <c r="A43" s="22">
        <v>41288</v>
      </c>
      <c r="B43" s="23" t="s">
        <v>70</v>
      </c>
      <c r="C43" s="24">
        <v>336</v>
      </c>
      <c r="D43" s="98" t="s">
        <v>85</v>
      </c>
      <c r="E43" s="25" t="str">
        <f t="shared" si="4"/>
        <v/>
      </c>
      <c r="F43" s="26">
        <f t="shared" si="5"/>
        <v>-175</v>
      </c>
      <c r="G43" s="27"/>
      <c r="H43" s="28"/>
      <c r="I43" s="29"/>
      <c r="J43" s="27"/>
      <c r="K43" s="28"/>
      <c r="L43" s="28">
        <v>-175</v>
      </c>
      <c r="M43" s="28"/>
      <c r="N43" s="29"/>
      <c r="O43" s="30"/>
      <c r="P43" s="31">
        <f t="shared" si="0"/>
        <v>-175</v>
      </c>
      <c r="Q43" s="32">
        <f t="shared" si="3"/>
        <v>4312.0199999999986</v>
      </c>
      <c r="R43" s="33"/>
      <c r="S43" s="32"/>
      <c r="T43" s="34">
        <f t="shared" si="2"/>
        <v>4312.0199999999986</v>
      </c>
    </row>
    <row r="44" spans="1:20" ht="18" x14ac:dyDescent="0.25">
      <c r="A44" s="22">
        <v>41288</v>
      </c>
      <c r="B44" s="23" t="s">
        <v>97</v>
      </c>
      <c r="C44" s="24">
        <v>337</v>
      </c>
      <c r="D44" s="98"/>
      <c r="E44" s="25" t="str">
        <f t="shared" si="4"/>
        <v/>
      </c>
      <c r="F44" s="26">
        <f t="shared" si="5"/>
        <v>-136.47999999999999</v>
      </c>
      <c r="G44" s="27"/>
      <c r="H44" s="28"/>
      <c r="I44" s="29"/>
      <c r="J44" s="27">
        <v>-136.47999999999999</v>
      </c>
      <c r="K44" s="28"/>
      <c r="L44" s="28"/>
      <c r="M44" s="28"/>
      <c r="N44" s="29"/>
      <c r="O44" s="30"/>
      <c r="P44" s="31">
        <f t="shared" si="0"/>
        <v>-136.47999999999999</v>
      </c>
      <c r="Q44" s="32">
        <f t="shared" si="3"/>
        <v>4175.5399999999991</v>
      </c>
      <c r="R44" s="33"/>
      <c r="S44" s="32"/>
      <c r="T44" s="34">
        <f t="shared" si="2"/>
        <v>4175.5399999999991</v>
      </c>
    </row>
    <row r="45" spans="1:20" ht="18" x14ac:dyDescent="0.25">
      <c r="A45" s="22">
        <v>41302</v>
      </c>
      <c r="B45" s="23" t="s">
        <v>71</v>
      </c>
      <c r="C45" s="24" t="s">
        <v>72</v>
      </c>
      <c r="D45" s="98"/>
      <c r="E45" s="25" t="str">
        <f t="shared" si="4"/>
        <v/>
      </c>
      <c r="F45" s="26">
        <f t="shared" si="5"/>
        <v>-181.97</v>
      </c>
      <c r="G45" s="27"/>
      <c r="H45" s="28"/>
      <c r="I45" s="29"/>
      <c r="J45" s="27">
        <v>-181.97</v>
      </c>
      <c r="K45" s="28"/>
      <c r="L45" s="28"/>
      <c r="M45" s="28"/>
      <c r="N45" s="29"/>
      <c r="O45" s="30"/>
      <c r="P45" s="31">
        <f t="shared" si="0"/>
        <v>-181.97</v>
      </c>
      <c r="Q45" s="32">
        <f t="shared" si="3"/>
        <v>3993.5699999999993</v>
      </c>
      <c r="R45" s="33"/>
      <c r="S45" s="32"/>
      <c r="T45" s="34">
        <f t="shared" si="2"/>
        <v>3993.5699999999993</v>
      </c>
    </row>
    <row r="46" spans="1:20" ht="18" x14ac:dyDescent="0.25">
      <c r="A46" s="22">
        <v>41330</v>
      </c>
      <c r="B46" s="23" t="s">
        <v>86</v>
      </c>
      <c r="C46" s="24">
        <v>338</v>
      </c>
      <c r="D46" s="98" t="s">
        <v>89</v>
      </c>
      <c r="E46" s="25" t="str">
        <f t="shared" si="4"/>
        <v/>
      </c>
      <c r="F46" s="26">
        <f t="shared" si="5"/>
        <v>-118</v>
      </c>
      <c r="G46" s="27"/>
      <c r="H46" s="28"/>
      <c r="I46" s="29"/>
      <c r="J46" s="27"/>
      <c r="K46" s="28"/>
      <c r="L46" s="28"/>
      <c r="M46" s="28">
        <v>-118</v>
      </c>
      <c r="N46" s="29"/>
      <c r="O46" s="30"/>
      <c r="P46" s="31">
        <f t="shared" si="0"/>
        <v>-118</v>
      </c>
      <c r="Q46" s="32">
        <f t="shared" si="3"/>
        <v>3875.5699999999993</v>
      </c>
      <c r="R46" s="33"/>
      <c r="S46" s="32"/>
      <c r="T46" s="34">
        <f t="shared" si="2"/>
        <v>3875.5699999999993</v>
      </c>
    </row>
    <row r="47" spans="1:20" ht="18" x14ac:dyDescent="0.25">
      <c r="A47" s="22">
        <v>41331</v>
      </c>
      <c r="B47" s="23" t="s">
        <v>93</v>
      </c>
      <c r="C47" s="24">
        <v>342</v>
      </c>
      <c r="D47" s="98"/>
      <c r="E47" s="25" t="str">
        <f t="shared" si="4"/>
        <v/>
      </c>
      <c r="F47" s="26">
        <f t="shared" si="5"/>
        <v>-12</v>
      </c>
      <c r="G47" s="27"/>
      <c r="H47" s="28"/>
      <c r="I47" s="29"/>
      <c r="J47" s="27"/>
      <c r="K47" s="28"/>
      <c r="L47" s="28"/>
      <c r="M47" s="28">
        <v>-10</v>
      </c>
      <c r="N47" s="29">
        <v>-2</v>
      </c>
      <c r="O47" s="30"/>
      <c r="P47" s="31">
        <f t="shared" si="0"/>
        <v>-12</v>
      </c>
      <c r="Q47" s="32">
        <f t="shared" si="3"/>
        <v>3863.5699999999993</v>
      </c>
      <c r="R47" s="33"/>
      <c r="S47" s="32"/>
      <c r="T47" s="34">
        <f t="shared" si="2"/>
        <v>3863.5699999999993</v>
      </c>
    </row>
    <row r="48" spans="1:20" ht="18" x14ac:dyDescent="0.25">
      <c r="A48" s="22">
        <v>41333</v>
      </c>
      <c r="B48" s="23" t="s">
        <v>87</v>
      </c>
      <c r="C48" s="24" t="s">
        <v>72</v>
      </c>
      <c r="D48" s="103"/>
      <c r="E48" s="25" t="str">
        <f t="shared" si="4"/>
        <v/>
      </c>
      <c r="F48" s="26">
        <f t="shared" si="5"/>
        <v>-181.97</v>
      </c>
      <c r="G48" s="27"/>
      <c r="H48" s="28"/>
      <c r="I48" s="29"/>
      <c r="J48" s="27">
        <v>-181.97</v>
      </c>
      <c r="K48" s="28"/>
      <c r="L48" s="28"/>
      <c r="M48" s="28"/>
      <c r="N48" s="29"/>
      <c r="O48" s="30"/>
      <c r="P48" s="31">
        <f t="shared" si="0"/>
        <v>-181.97</v>
      </c>
      <c r="Q48" s="32">
        <f t="shared" si="3"/>
        <v>3681.5999999999995</v>
      </c>
      <c r="R48" s="33"/>
      <c r="S48" s="32"/>
      <c r="T48" s="34">
        <f t="shared" si="2"/>
        <v>3681.5999999999995</v>
      </c>
    </row>
    <row r="49" spans="1:20" ht="18" x14ac:dyDescent="0.25">
      <c r="A49" s="22">
        <v>41333</v>
      </c>
      <c r="B49" s="23" t="s">
        <v>92</v>
      </c>
      <c r="C49" s="24">
        <v>340</v>
      </c>
      <c r="D49" s="103"/>
      <c r="E49" s="25" t="str">
        <f t="shared" si="4"/>
        <v/>
      </c>
      <c r="F49" s="26">
        <f t="shared" si="5"/>
        <v>-236</v>
      </c>
      <c r="G49" s="27"/>
      <c r="H49" s="28"/>
      <c r="I49" s="29"/>
      <c r="J49" s="27"/>
      <c r="K49" s="28"/>
      <c r="L49" s="28"/>
      <c r="M49" s="28">
        <v>-236</v>
      </c>
      <c r="N49" s="29"/>
      <c r="O49" s="30"/>
      <c r="P49" s="31">
        <f t="shared" si="0"/>
        <v>-236</v>
      </c>
      <c r="Q49" s="32">
        <f t="shared" si="3"/>
        <v>3445.5999999999995</v>
      </c>
      <c r="R49" s="33"/>
      <c r="S49" s="32"/>
      <c r="T49" s="34">
        <f t="shared" si="2"/>
        <v>3445.5999999999995</v>
      </c>
    </row>
    <row r="50" spans="1:20" ht="18" x14ac:dyDescent="0.25">
      <c r="A50" s="22">
        <v>41361</v>
      </c>
      <c r="B50" s="23" t="s">
        <v>88</v>
      </c>
      <c r="C50" s="24" t="s">
        <v>72</v>
      </c>
      <c r="D50" s="103"/>
      <c r="E50" s="25" t="str">
        <f t="shared" si="4"/>
        <v/>
      </c>
      <c r="F50" s="26">
        <f t="shared" si="5"/>
        <v>-181.97</v>
      </c>
      <c r="G50" s="27"/>
      <c r="H50" s="28"/>
      <c r="I50" s="29"/>
      <c r="J50" s="27">
        <v>-181.97</v>
      </c>
      <c r="K50" s="28"/>
      <c r="L50" s="28"/>
      <c r="M50" s="28"/>
      <c r="N50" s="29"/>
      <c r="O50" s="30"/>
      <c r="P50" s="31">
        <f t="shared" si="0"/>
        <v>-181.97</v>
      </c>
      <c r="Q50" s="32">
        <f t="shared" si="3"/>
        <v>3263.6299999999997</v>
      </c>
      <c r="R50" s="33"/>
      <c r="S50" s="32"/>
      <c r="T50" s="34">
        <f t="shared" si="2"/>
        <v>3263.6299999999997</v>
      </c>
    </row>
    <row r="51" spans="1:20" ht="18" x14ac:dyDescent="0.25">
      <c r="A51" s="22">
        <v>41361</v>
      </c>
      <c r="B51" s="23" t="s">
        <v>91</v>
      </c>
      <c r="C51" s="24">
        <v>340</v>
      </c>
      <c r="D51" s="103"/>
      <c r="E51" s="25" t="str">
        <f t="shared" si="4"/>
        <v/>
      </c>
      <c r="F51" s="26">
        <f t="shared" si="5"/>
        <v>-236</v>
      </c>
      <c r="G51" s="27"/>
      <c r="H51" s="28"/>
      <c r="I51" s="29"/>
      <c r="J51" s="27"/>
      <c r="K51" s="28"/>
      <c r="L51" s="28"/>
      <c r="M51" s="28">
        <v>-236</v>
      </c>
      <c r="N51" s="29"/>
      <c r="O51" s="30"/>
      <c r="P51" s="31">
        <f t="shared" si="0"/>
        <v>-236</v>
      </c>
      <c r="Q51" s="32">
        <f t="shared" si="3"/>
        <v>3027.6299999999997</v>
      </c>
      <c r="R51" s="33"/>
      <c r="S51" s="32"/>
      <c r="T51" s="34">
        <f t="shared" si="2"/>
        <v>3027.6299999999997</v>
      </c>
    </row>
    <row r="52" spans="1:20" ht="18" x14ac:dyDescent="0.25">
      <c r="A52" s="22">
        <v>41361</v>
      </c>
      <c r="B52" s="23" t="s">
        <v>96</v>
      </c>
      <c r="C52" s="24">
        <v>339</v>
      </c>
      <c r="D52" s="103"/>
      <c r="E52" s="25" t="str">
        <f t="shared" si="4"/>
        <v/>
      </c>
      <c r="F52" s="26">
        <f t="shared" si="5"/>
        <v>-136.47999999999999</v>
      </c>
      <c r="G52" s="27"/>
      <c r="H52" s="28"/>
      <c r="I52" s="29"/>
      <c r="J52" s="27">
        <v>-136.47999999999999</v>
      </c>
      <c r="K52" s="28"/>
      <c r="L52" s="28"/>
      <c r="M52" s="28"/>
      <c r="N52" s="29"/>
      <c r="O52" s="30"/>
      <c r="P52" s="31">
        <f t="shared" si="0"/>
        <v>-136.47999999999999</v>
      </c>
      <c r="Q52" s="32">
        <f t="shared" si="3"/>
        <v>2891.1499999999996</v>
      </c>
      <c r="R52" s="33"/>
      <c r="S52" s="32"/>
      <c r="T52" s="34">
        <f t="shared" si="2"/>
        <v>2891.1499999999996</v>
      </c>
    </row>
    <row r="53" spans="1:20" ht="18" x14ac:dyDescent="0.25">
      <c r="A53" s="22">
        <v>41361</v>
      </c>
      <c r="B53" s="23" t="s">
        <v>98</v>
      </c>
      <c r="C53" s="24">
        <v>341</v>
      </c>
      <c r="D53" s="103"/>
      <c r="E53" s="25" t="str">
        <f t="shared" si="4"/>
        <v/>
      </c>
      <c r="F53" s="26">
        <f t="shared" si="5"/>
        <v>-100</v>
      </c>
      <c r="G53" s="27"/>
      <c r="H53" s="28"/>
      <c r="I53" s="29"/>
      <c r="J53" s="27"/>
      <c r="K53" s="28"/>
      <c r="L53" s="28">
        <v>-100</v>
      </c>
      <c r="M53" s="28"/>
      <c r="N53" s="29"/>
      <c r="O53" s="30"/>
      <c r="P53" s="31">
        <f t="shared" si="0"/>
        <v>-100</v>
      </c>
      <c r="Q53" s="32">
        <f t="shared" si="3"/>
        <v>2791.1499999999996</v>
      </c>
      <c r="R53" s="33"/>
      <c r="S53" s="32"/>
      <c r="T53" s="34">
        <f t="shared" si="2"/>
        <v>2791.1499999999996</v>
      </c>
    </row>
    <row r="54" spans="1:20" ht="18" x14ac:dyDescent="0.25">
      <c r="A54" s="22"/>
      <c r="B54" s="23"/>
      <c r="C54" s="24"/>
      <c r="D54" s="103"/>
      <c r="E54" s="25" t="str">
        <f t="shared" si="4"/>
        <v/>
      </c>
      <c r="F54" s="26" t="str">
        <f t="shared" si="5"/>
        <v/>
      </c>
      <c r="G54" s="27"/>
      <c r="H54" s="28"/>
      <c r="I54" s="29"/>
      <c r="J54" s="27"/>
      <c r="K54" s="28"/>
      <c r="L54" s="28"/>
      <c r="M54" s="28"/>
      <c r="N54" s="29"/>
      <c r="O54" s="30"/>
      <c r="P54" s="31">
        <f t="shared" si="0"/>
        <v>0</v>
      </c>
      <c r="Q54" s="32">
        <f t="shared" si="3"/>
        <v>2791.1499999999996</v>
      </c>
      <c r="R54" s="33"/>
      <c r="S54" s="32"/>
      <c r="T54" s="34">
        <f t="shared" si="2"/>
        <v>2791.1499999999996</v>
      </c>
    </row>
    <row r="55" spans="1:20" ht="18" x14ac:dyDescent="0.25">
      <c r="A55" s="22"/>
      <c r="B55" s="23"/>
      <c r="C55" s="24"/>
      <c r="D55" s="103"/>
      <c r="E55" s="25" t="str">
        <f t="shared" si="4"/>
        <v/>
      </c>
      <c r="F55" s="26" t="str">
        <f t="shared" si="5"/>
        <v/>
      </c>
      <c r="G55" s="27"/>
      <c r="H55" s="28"/>
      <c r="I55" s="29"/>
      <c r="J55" s="27"/>
      <c r="K55" s="28"/>
      <c r="L55" s="28"/>
      <c r="M55" s="28"/>
      <c r="N55" s="29"/>
      <c r="O55" s="30"/>
      <c r="P55" s="31">
        <f t="shared" si="0"/>
        <v>0</v>
      </c>
      <c r="Q55" s="32">
        <f t="shared" si="3"/>
        <v>2791.1499999999996</v>
      </c>
      <c r="R55" s="33"/>
      <c r="S55" s="32"/>
      <c r="T55" s="34">
        <f t="shared" si="2"/>
        <v>2791.1499999999996</v>
      </c>
    </row>
    <row r="56" spans="1:20" ht="18.75" thickBot="1" x14ac:dyDescent="0.3">
      <c r="A56" s="22"/>
      <c r="B56" s="36"/>
      <c r="C56" s="37"/>
      <c r="D56" s="104"/>
      <c r="E56" s="25" t="str">
        <f t="shared" si="4"/>
        <v/>
      </c>
      <c r="F56" s="26" t="str">
        <f t="shared" si="5"/>
        <v/>
      </c>
      <c r="G56" s="38"/>
      <c r="H56" s="39"/>
      <c r="I56" s="40"/>
      <c r="J56" s="41"/>
      <c r="K56" s="42"/>
      <c r="L56" s="42"/>
      <c r="M56" s="42"/>
      <c r="N56" s="43"/>
      <c r="O56" s="44"/>
      <c r="P56" s="31">
        <f t="shared" si="0"/>
        <v>0</v>
      </c>
      <c r="Q56" s="32">
        <f t="shared" si="3"/>
        <v>2791.1499999999996</v>
      </c>
      <c r="R56" s="33"/>
      <c r="S56" s="45"/>
      <c r="T56" s="34">
        <f t="shared" si="2"/>
        <v>2791.1499999999996</v>
      </c>
    </row>
    <row r="57" spans="1:20" ht="18.75" thickBot="1" x14ac:dyDescent="0.3">
      <c r="A57" s="46"/>
      <c r="B57" s="47" t="s">
        <v>23</v>
      </c>
      <c r="C57" s="48"/>
      <c r="D57" s="105"/>
      <c r="E57" s="49">
        <f>SUM(E7:E56)</f>
        <v>7029.5</v>
      </c>
      <c r="F57" s="49">
        <f>SUM(F7:F56)</f>
        <v>-8074.18</v>
      </c>
      <c r="G57" s="50">
        <f t="shared" ref="G57:P57" si="6">SUM(G6:G56)</f>
        <v>5000</v>
      </c>
      <c r="H57" s="51">
        <f t="shared" si="6"/>
        <v>2029.5</v>
      </c>
      <c r="I57" s="49">
        <f t="shared" si="6"/>
        <v>0</v>
      </c>
      <c r="J57" s="50">
        <f t="shared" si="6"/>
        <v>-2775.0199999999995</v>
      </c>
      <c r="K57" s="51">
        <f t="shared" si="6"/>
        <v>-913.06000000000006</v>
      </c>
      <c r="L57" s="51">
        <f t="shared" si="6"/>
        <v>-625</v>
      </c>
      <c r="M57" s="51">
        <f t="shared" si="6"/>
        <v>-3657.6099999999997</v>
      </c>
      <c r="N57" s="49">
        <f t="shared" si="6"/>
        <v>-103.49</v>
      </c>
      <c r="O57" s="51">
        <f t="shared" si="6"/>
        <v>0</v>
      </c>
      <c r="P57" s="51">
        <f t="shared" si="6"/>
        <v>-1044.6799999999989</v>
      </c>
      <c r="Q57" s="51"/>
      <c r="R57" s="52"/>
      <c r="S57" s="52"/>
      <c r="T57" s="53" t="s">
        <v>24</v>
      </c>
    </row>
    <row r="58" spans="1:20" ht="19.5" thickBot="1" x14ac:dyDescent="0.35">
      <c r="A58" s="54"/>
      <c r="B58" s="55"/>
      <c r="C58" s="56"/>
      <c r="D58" s="106"/>
      <c r="E58" s="57"/>
      <c r="F58" s="57"/>
      <c r="G58" s="57"/>
      <c r="H58" s="57"/>
      <c r="I58" s="57"/>
      <c r="J58" s="57"/>
      <c r="K58" s="57"/>
      <c r="L58" s="57"/>
      <c r="M58" s="57"/>
      <c r="N58" s="58" t="s">
        <v>25</v>
      </c>
      <c r="O58" s="58"/>
      <c r="P58" s="58"/>
      <c r="Q58" s="59">
        <f>Q56</f>
        <v>2791.1499999999996</v>
      </c>
      <c r="R58" s="52"/>
      <c r="S58" s="52"/>
      <c r="T58" s="1"/>
    </row>
    <row r="59" spans="1:20" ht="18.75" thickBot="1" x14ac:dyDescent="0.3">
      <c r="A59" s="54"/>
      <c r="B59" s="55" t="s">
        <v>26</v>
      </c>
      <c r="C59" s="56">
        <f>T6</f>
        <v>3835.83</v>
      </c>
      <c r="D59" s="106"/>
      <c r="E59" s="55"/>
      <c r="F59" s="57"/>
      <c r="G59" s="55" t="s">
        <v>27</v>
      </c>
      <c r="H59" s="55"/>
      <c r="I59" s="45">
        <f>E57</f>
        <v>7029.5</v>
      </c>
      <c r="J59" s="57"/>
      <c r="K59" s="57"/>
      <c r="L59" s="57"/>
      <c r="M59" s="57"/>
      <c r="N59" s="58" t="s">
        <v>28</v>
      </c>
      <c r="O59" s="60"/>
      <c r="P59" s="61"/>
      <c r="Q59" s="62">
        <f>S55</f>
        <v>0</v>
      </c>
      <c r="R59" s="63"/>
      <c r="S59" s="63"/>
      <c r="T59" s="63"/>
    </row>
    <row r="60" spans="1:20" ht="18.75" thickBot="1" x14ac:dyDescent="0.3">
      <c r="A60" s="64"/>
      <c r="B60" s="55"/>
      <c r="C60" s="56"/>
      <c r="D60" s="107"/>
      <c r="E60" s="65"/>
      <c r="F60" s="57"/>
      <c r="G60" s="55" t="s">
        <v>29</v>
      </c>
      <c r="H60" s="55"/>
      <c r="I60" s="57">
        <f>I57</f>
        <v>0</v>
      </c>
      <c r="J60" s="57"/>
      <c r="K60" s="57"/>
      <c r="L60" s="57"/>
      <c r="M60" s="57"/>
      <c r="N60" s="66" t="s">
        <v>30</v>
      </c>
      <c r="O60" s="55"/>
      <c r="P60" s="57"/>
      <c r="Q60" s="67">
        <f>SUM(Q58+Q59)</f>
        <v>2791.1499999999996</v>
      </c>
      <c r="R60" s="52"/>
      <c r="S60" s="1"/>
      <c r="T60" s="68"/>
    </row>
    <row r="61" spans="1:20" ht="18.75" thickBot="1" x14ac:dyDescent="0.3">
      <c r="A61" s="54"/>
      <c r="B61" s="55"/>
      <c r="C61" s="56"/>
      <c r="D61" s="107"/>
      <c r="E61" s="65"/>
      <c r="F61" s="57"/>
      <c r="G61" s="55" t="s">
        <v>31</v>
      </c>
      <c r="H61" s="55"/>
      <c r="I61" s="69">
        <f>+SUM(E57+I60)</f>
        <v>7029.5</v>
      </c>
      <c r="J61" s="57"/>
      <c r="K61" s="57"/>
      <c r="L61" s="57" t="s">
        <v>32</v>
      </c>
      <c r="M61" s="70">
        <f>SUM(J57:N57)</f>
        <v>-8074.1799999999994</v>
      </c>
      <c r="N61" s="57"/>
      <c r="O61" s="55" t="s">
        <v>33</v>
      </c>
      <c r="P61" s="70">
        <f>IF(ROUND(I61+SUM(J6:N56),1)&lt;&gt;ROUND(P57,1),"Check!",I61+SUM(J6:N56))</f>
        <v>-1044.6800000000003</v>
      </c>
      <c r="Q61" s="55"/>
      <c r="R61" s="52"/>
      <c r="S61" s="52"/>
      <c r="T61" s="63"/>
    </row>
    <row r="62" spans="1:20" ht="18" x14ac:dyDescent="0.25">
      <c r="A62" s="54"/>
      <c r="B62" s="1" t="s">
        <v>24</v>
      </c>
      <c r="C62" s="56"/>
      <c r="D62" s="100"/>
      <c r="E62" s="55"/>
      <c r="F62" s="57"/>
      <c r="G62" s="55"/>
      <c r="H62" s="55"/>
      <c r="I62" s="55"/>
      <c r="J62" s="57"/>
      <c r="K62" s="57"/>
      <c r="L62" s="57"/>
      <c r="M62" s="57"/>
      <c r="N62" s="57"/>
      <c r="O62" s="55"/>
      <c r="P62" s="57"/>
      <c r="Q62" s="55"/>
      <c r="R62" s="52"/>
      <c r="S62" s="52"/>
      <c r="T62" s="52"/>
    </row>
    <row r="63" spans="1:20" ht="18" x14ac:dyDescent="0.25">
      <c r="A63" s="71"/>
      <c r="B63" s="1"/>
      <c r="C63" s="56"/>
      <c r="D63" s="100"/>
      <c r="E63" s="55"/>
      <c r="F63" s="63" t="s">
        <v>34</v>
      </c>
      <c r="G63" s="63"/>
      <c r="H63" s="63"/>
      <c r="I63" s="72">
        <f>SUM(C59+I61+M61)</f>
        <v>2791.1500000000005</v>
      </c>
      <c r="J63" s="63" t="s">
        <v>35</v>
      </c>
      <c r="K63" s="63"/>
      <c r="L63" s="63"/>
      <c r="M63" s="63"/>
      <c r="N63" s="63"/>
      <c r="O63" s="63" t="s">
        <v>36</v>
      </c>
      <c r="P63" s="63"/>
      <c r="Q63" s="52">
        <f>Q60-I63</f>
        <v>0</v>
      </c>
      <c r="R63" s="63"/>
      <c r="S63" s="63"/>
      <c r="T63" s="63"/>
    </row>
    <row r="64" spans="1:20" ht="18" x14ac:dyDescent="0.25">
      <c r="A64" s="73"/>
      <c r="B64" s="55"/>
      <c r="C64" s="56"/>
      <c r="D64" s="106"/>
      <c r="E64" s="55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</row>
  </sheetData>
  <pageMargins left="0.82677165354330717" right="0" top="0.74803149606299213" bottom="0.74803149606299213" header="0.31496062992125984" footer="0.31496062992125984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2024-2025</vt:lpstr>
      <vt:lpstr>2018-19</vt:lpstr>
      <vt:lpstr>2017-18</vt:lpstr>
      <vt:lpstr>2016-17</vt:lpstr>
      <vt:lpstr>2015-16</vt:lpstr>
      <vt:lpstr>2014-15</vt:lpstr>
      <vt:lpstr>2013-14</vt:lpstr>
      <vt:lpstr>2012-13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Clerk</dc:creator>
  <cp:lastModifiedBy>How Caple</cp:lastModifiedBy>
  <cp:lastPrinted>2025-05-13T12:46:11Z</cp:lastPrinted>
  <dcterms:created xsi:type="dcterms:W3CDTF">2013-01-13T10:31:00Z</dcterms:created>
  <dcterms:modified xsi:type="dcterms:W3CDTF">2025-05-30T06:27:18Z</dcterms:modified>
</cp:coreProperties>
</file>